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<sst xmlns="http://schemas.openxmlformats.org/spreadsheetml/2006/main" count="291" uniqueCount="223">
  <si>
    <t xml:space="preserve"> SKALĖ</t>
  </si>
  <si>
    <t>Vertinimo</t>
  </si>
  <si>
    <t>SUMA</t>
  </si>
  <si>
    <t>Vieta</t>
  </si>
  <si>
    <t>taškai</t>
  </si>
  <si>
    <t>Japonija</t>
  </si>
  <si>
    <t>SKI-WOC 2007 RUS</t>
  </si>
  <si>
    <t>16) Ramune Arlauskiene LTU 40:17</t>
  </si>
  <si>
    <t>21) Edita Martuseviciute LTU 44:42</t>
  </si>
  <si>
    <t>23) Jolanta Sulciene LTU 46:27</t>
  </si>
  <si>
    <t>16) Nerijus Sulcys LTU 51:21</t>
  </si>
  <si>
    <t>37) Regimantas Kavaliauskas LTU 57:05</t>
  </si>
  <si>
    <t>40) Egidijus Pilybas LTU 58:02</t>
  </si>
  <si>
    <t>20) Ramune Arlauskiene LTU 15:39</t>
  </si>
  <si>
    <t>24) Edita Martuseviciute LTU 16:37</t>
  </si>
  <si>
    <t>20) Nerijus Sulcys LTU 17:24</t>
  </si>
  <si>
    <t>29) Regimantas Kavaliauskas LTU 18:26</t>
  </si>
  <si>
    <t>36) Vilius Aleliunas LTU 19:29</t>
  </si>
  <si>
    <t>5) Lithuania Ramune Arlauskiene, Jolanta Sulciene,Edita Martuseviciute) 1:34:56</t>
  </si>
  <si>
    <t>7) Lithuania (Regimantas Kavaliauskas, Nerijus Sulcys, Vitalijus Petrulis) 1:59:08</t>
  </si>
  <si>
    <t>18 (129) Ramune Arlauskienė</t>
  </si>
  <si>
    <t>28 (105) Edita Martusevičiūtė</t>
  </si>
  <si>
    <t>Ski-WOC 2005 FIN</t>
  </si>
  <si>
    <t>14) Ramune Arlauskiene LTU 14:48</t>
  </si>
  <si>
    <t>23) Jolanta Sulciene LTU 17:05,</t>
  </si>
  <si>
    <t>25) Daiva Morkuniene LTU 17:07,</t>
  </si>
  <si>
    <t>19) Nerijus Sulcys LTU 13:09,</t>
  </si>
  <si>
    <t>28) Egidijus Pilybas LTU 14:26,</t>
  </si>
  <si>
    <t>29) Regimantas Kavaliauskas LTU 14:31,</t>
  </si>
  <si>
    <t>40) Vitalijus Petrulis LTU 15:33,</t>
  </si>
  <si>
    <t>15) Ramune Arlauskiene LTU 1:24:09,</t>
  </si>
  <si>
    <t>28) Jolanta Sulciene LTU 1:39:58,</t>
  </si>
  <si>
    <t>17) Nerijus Sulcys LTU 1:45:11</t>
  </si>
  <si>
    <t>32) Regimantas Kavaliauskas LTU 1:57:39</t>
  </si>
  <si>
    <t>33) Egidijus Pilybas LTU 1:57:54</t>
  </si>
  <si>
    <t>35) Tautvydas Zilinskas LTU 1:58:17</t>
  </si>
  <si>
    <t>14) Ramune Arlauskiene LTU 42:59,</t>
  </si>
  <si>
    <t>27) Jolanta Sulciene LTU 48:01</t>
  </si>
  <si>
    <t>34) Daiva Morkuniene LTU 52:07</t>
  </si>
  <si>
    <t>14) Nerijus Sulcys LTU 43:39,</t>
  </si>
  <si>
    <t>36) Vitalijus Petrulis LTU 48:33</t>
  </si>
  <si>
    <t>45) Egidijus Pilybas LTU</t>
  </si>
  <si>
    <t>50) Tautvydas Zilinskas LTU</t>
  </si>
  <si>
    <t>7) Lithuania (Ramune Arlauskiene, Jolanta Sulciene, Daiva Morkuniene) 1:34:01</t>
  </si>
  <si>
    <t>9) Lithuania (Nerijus Sulcys, Vitalijus Petrulis, Regimantas Kavaliauskas) 1:31:42,</t>
  </si>
  <si>
    <t>Ski-WOC 2004 SWE</t>
  </si>
  <si>
    <t>19) Ramune Arlauskiene LTU 1:43:07</t>
  </si>
  <si>
    <t>26) Jolanta Sulciene LTU 2:01:40,</t>
  </si>
  <si>
    <t>23) Nerijus Sulcys LTU 2:12:08,</t>
  </si>
  <si>
    <t>34) Regimantas Kavaliauskas LTU 2:27:37</t>
  </si>
  <si>
    <t>38) Vitalijus Petrulis LTU 2:35:32,</t>
  </si>
  <si>
    <t>44) Tautvydas Zilinskas LTU 2:44:08</t>
  </si>
  <si>
    <t>12) Ramune Arlauskiene LTU 1:05:01,</t>
  </si>
  <si>
    <t>22) Vilma Rudzenskaite LTU 1:19:06,</t>
  </si>
  <si>
    <t>29) Jolanta Sulciene LTU 1:22:18,</t>
  </si>
  <si>
    <t>13) Nerijus Sulcys LTU 1:11:26</t>
  </si>
  <si>
    <t>31) Vitalijus Petrulis LTU 1:28:43,</t>
  </si>
  <si>
    <t>40) Regimantas Kavaliauskas LTU 1:34:31</t>
  </si>
  <si>
    <t>13) Ramune Arlauskiene LTU 14:45</t>
  </si>
  <si>
    <t>27) Vilma Rudzenskaite LTU 17:57</t>
  </si>
  <si>
    <t>33) Jolanta Sulciene LTU 19:05,</t>
  </si>
  <si>
    <t>17) Nerijus Sulcys LTU 14:57</t>
  </si>
  <si>
    <t>29) Regimantas Kavaliauskas LTU 16:27,</t>
  </si>
  <si>
    <t>32) Vitalijus Petrulis LTU 16:59</t>
  </si>
  <si>
    <t>53) Tautvydas Zilinskas LTU 20:49</t>
  </si>
  <si>
    <t>5) Lithuania (Ramune Arlauskiene, Vilma Rudzenskaite, Jolanta Sulciene) 1:46:56,</t>
  </si>
  <si>
    <t>7) Lithuania (Nerijus Sulcys, Vitalijus Petrulis, Tautvydas Zilinskas, Regimantas Kavaliauskas) 2:57:11</t>
  </si>
  <si>
    <t>Ski-WOC 2002 BUL</t>
  </si>
  <si>
    <t>9) Ramune Arlauskiene LTU 18:02</t>
  </si>
  <si>
    <t>22) Vilma Rudzenskaite LTU 21:27</t>
  </si>
  <si>
    <t>25) Diana Vosylikte LTU 22:27</t>
  </si>
  <si>
    <t>13) Ramune Arlauskiene LTU 51:23</t>
  </si>
  <si>
    <t>24) Vilma Rudzenskaite LTU 58:07</t>
  </si>
  <si>
    <t>28) Diana Vosylikte LTU 1:08:07,</t>
  </si>
  <si>
    <t>24) Nerijus Sulcys LTU 54:42,</t>
  </si>
  <si>
    <t>30) Romas Kazimieraitis LTU 57:50</t>
  </si>
  <si>
    <t>37) Laimis Drazdauskas LTU 1:01:22,</t>
  </si>
  <si>
    <t>40) Dalius Boguska LTU 1:02:27</t>
  </si>
  <si>
    <t>8) Ramune Arlauskiene LTU 1:31:35,</t>
  </si>
  <si>
    <t>25) Vilma Rudzenskaite LTU 1:50:43,</t>
  </si>
  <si>
    <t>27) Diana Vosyliute LTU 2:06:45,</t>
  </si>
  <si>
    <t>41) Dalius Boguska LTU 2:15:06</t>
  </si>
  <si>
    <t>24) Nerijus Sulcys LTU 1:56:46</t>
  </si>
  <si>
    <t>43) Remigijus Arlauskas LTU 2:19:02,</t>
  </si>
  <si>
    <t>50) Romas Kazimieraitis LTU 2:23:42</t>
  </si>
  <si>
    <t>6) Lithuania (Vilma Rudzenskaite, Diana Vosylikte, Ramune Arlauskiene) 1:37:37,</t>
  </si>
  <si>
    <t>8) Lithuania (Dalius Boguska, Romas Kazimieraitis, Laimis Drazdauskas, Nerijus Sulcys) 2:25:12,</t>
  </si>
  <si>
    <t>SKI-WOC 2000 RUS</t>
  </si>
  <si>
    <t>Lietuva nedalyvavo</t>
  </si>
  <si>
    <t>SKI-WOC 1998 AUT</t>
  </si>
  <si>
    <t>10) Vilma Rudzenskaite LTU 1.35.58,</t>
  </si>
  <si>
    <t>26) Ramune Arlauskiene LTU 1.51.01</t>
  </si>
  <si>
    <t>32) Jolanta Vosyliute LTU 1.54.18</t>
  </si>
  <si>
    <t>22) Nerijus Sulcys LTU 1.31.31</t>
  </si>
  <si>
    <t>37) Laimis Drazdauskas LTU 1.38.46</t>
  </si>
  <si>
    <t>40) Romas Kazimieraitis LTU 1.41.34</t>
  </si>
  <si>
    <t>42) Remigijus Arlauskas LTU 1.42.08,</t>
  </si>
  <si>
    <t>19) Vilma Rudzenskaite LTU 58.51,</t>
  </si>
  <si>
    <t>27) Jolanta Vosyliute LTU 1.04.37</t>
  </si>
  <si>
    <t>31) Romas Kazimieraitis LTU 58.28</t>
  </si>
  <si>
    <t>39) Remigijus Arlauskas LTU 1.02.20</t>
  </si>
  <si>
    <t>37) Laimis Drazdauskas LTU 1.01.37,</t>
  </si>
  <si>
    <t>6) LTU 1.16.39 (Ramune Arlauskiene, Jolanta Vosyliute, Vilma Rudzenskaite),</t>
  </si>
  <si>
    <t>9) LTU 2.11.03 (Remigijus Arlauskas, Laimis Drazdauskas, Romualdas Kazimieraitis, Nerijus Sulcys)</t>
  </si>
  <si>
    <t>SKI-WOC 1996 NOR</t>
  </si>
  <si>
    <t>18) Jolanta Vosyliute LTU 1.25.27</t>
  </si>
  <si>
    <t>19) Vilma Rudzenskaite LTU 1.25.55</t>
  </si>
  <si>
    <t>33) Ramune Arlauskiene LTU 1.36.38,</t>
  </si>
  <si>
    <t>31) Remigijus Arlauskas LTU 2.03.59</t>
  </si>
  <si>
    <t>40) Canter Värton EST &amp; Vincas Zaliauskas LTU 2.15.34,</t>
  </si>
  <si>
    <t>46) Laimis Drazdauskas LTU 2.18.36,</t>
  </si>
  <si>
    <t>24) Vilma Rudzenskaite LTU 40.29</t>
  </si>
  <si>
    <t>40) Jolanta Vosyliute LTU 46.27</t>
  </si>
  <si>
    <t>44) Ramune Arlauskiene LTU 49.41</t>
  </si>
  <si>
    <t>8) Nerijus Sulcys LTU 38.35</t>
  </si>
  <si>
    <t>17) Nerijus Sulcys LTU 1.53.00,</t>
  </si>
  <si>
    <t>23) Romas Kazimieraitis LTU 42.43,</t>
  </si>
  <si>
    <t>28) Remigijus Arlauskas LTU 43.12,</t>
  </si>
  <si>
    <t>42) Laimis Drazdauskas LTU 46.25,</t>
  </si>
  <si>
    <t>10) LTU 2.32.00,</t>
  </si>
  <si>
    <t>8) LTU 3.12.54,</t>
  </si>
  <si>
    <t>SKI-WOC 1994 ITA</t>
  </si>
  <si>
    <t>24) Daiva Morkuniete LTU 1.42.56,</t>
  </si>
  <si>
    <t>30) Jolanta Vosyliute LTU 1.45.04,</t>
  </si>
  <si>
    <t>31) Ramune Laurinenaite LTU 1.46.00</t>
  </si>
  <si>
    <t>21) Nerijus Sulcys LTU 2.06.22</t>
  </si>
  <si>
    <t>30) Romas Kazimieraitis LTU 2.19.54,</t>
  </si>
  <si>
    <t>32) Tautvydas Zilinskas LTU 2.20.04</t>
  </si>
  <si>
    <t>19) Daiva Morkuniete LTU 33.41,</t>
  </si>
  <si>
    <t>26) Vilma Rudzenskaite LTU 35.41</t>
  </si>
  <si>
    <t>33) Jolanta Vosyliute LTU 37.46,</t>
  </si>
  <si>
    <t>51) Galina Pilipenko LTU 48.45</t>
  </si>
  <si>
    <t>16) Remigijus Arlauskas LTU 48.22</t>
  </si>
  <si>
    <t>19) Nerijus Sulcys LTU &amp; Michael Pirklbauer AUT 49.04</t>
  </si>
  <si>
    <t>25) Romas Kazimieraitis LTU 53.00,</t>
  </si>
  <si>
    <t>39) Tautvydas Zilinskas LTU 1.00.38</t>
  </si>
  <si>
    <t>9) LTU 2.13.29 (Ramune Laurinenaite, Vilma Rudzenskaite, Daiva Morkuniene),</t>
  </si>
  <si>
    <t>9) LTU 3.20.20 (Romans Kazimieraitis, Remigijus Arlauskas, Tautvydas Zilinskas, Nerijus Sulcys)</t>
  </si>
  <si>
    <t>SKI-WOC 1992 FRA</t>
  </si>
  <si>
    <t>37) Jolanta Vosyliute LTU 1.57.31</t>
  </si>
  <si>
    <t>47) Aina Baskyte LTU 2.11.32</t>
  </si>
  <si>
    <t>31) Nerijus Sulcys LTU 1.54.18,</t>
  </si>
  <si>
    <t>32) Romas Kazimieraitis LTU 1.55.30</t>
  </si>
  <si>
    <t>39) Remigijus Arlauskas LTU 2.00.20</t>
  </si>
  <si>
    <t>51) Vincas Zoliauskas LTU 1.17.57</t>
  </si>
  <si>
    <t>28) Jolanta Vosyliute LTU 40.53</t>
  </si>
  <si>
    <t>37) Sigita Pileckyte LTU 45.45</t>
  </si>
  <si>
    <t>41) Aina Baskyte LTU 47.01</t>
  </si>
  <si>
    <t>22) Nerijus Sulcys LTU 45.08</t>
  </si>
  <si>
    <t>28) Romas Kazimieraitis LTU 47.04,</t>
  </si>
  <si>
    <t>38) Remigijus Arlauskas LTU 50.30,</t>
  </si>
  <si>
    <t>11) LTU 3.20.36 (Sigita Pileckyte, Jolanta Vosyliute, Aina Baskyte),</t>
  </si>
  <si>
    <t>10) LTU 4.24.03 (Tautbydas Zilinskas, Romas Kazimieraitis, Remigijus Arlauskas, Nerijus Sulcys</t>
  </si>
  <si>
    <t>SKI-WOC 1990 SWE</t>
  </si>
  <si>
    <t>2) Nerijus Sulcys LTU 45.46</t>
  </si>
  <si>
    <t>2007 Rusija</t>
  </si>
  <si>
    <t>2005 Suomija</t>
  </si>
  <si>
    <t>2004 Švedija</t>
  </si>
  <si>
    <t>2002 Bulgarija</t>
  </si>
  <si>
    <t>2000 Rusija</t>
  </si>
  <si>
    <t>1998 Austrija</t>
  </si>
  <si>
    <t>1996 Norvegija</t>
  </si>
  <si>
    <t>1994 Italija</t>
  </si>
  <si>
    <t>1992 Prancūzija</t>
  </si>
  <si>
    <t>2009 Japonija</t>
  </si>
  <si>
    <t>1990 Švedija</t>
  </si>
  <si>
    <t>1/2 sumos</t>
  </si>
  <si>
    <t>1,5 sumos</t>
  </si>
  <si>
    <t>suma</t>
  </si>
  <si>
    <t>buvo tik 2 individualiosios rungtys, apskaitos sulyginimui dviejų rungčių suma</t>
  </si>
  <si>
    <t xml:space="preserve"> dalinama pusiau ir ši pridedama prie sumo kaip trečioji rungtis.</t>
  </si>
  <si>
    <t>SUMA:</t>
  </si>
  <si>
    <t>27  Vilius Aleliūnas 12:58,0</t>
  </si>
  <si>
    <t>34  Vitalijus Petrulis 13:18,0</t>
  </si>
  <si>
    <t>37  Egidijus Pilybas 13:13:49,0</t>
  </si>
  <si>
    <t>38 Regimantas Kavaliauskas 13:51,0</t>
  </si>
  <si>
    <t>13 Ramune Arlauskienė 11:36,0</t>
  </si>
  <si>
    <t>19 Jolanta Šulčienė 12:25,0</t>
  </si>
  <si>
    <t>31  Edita Martusevičiūtė 14:40,0</t>
  </si>
  <si>
    <t>27  Regimantas Kavaliauskas 1:42:32,0</t>
  </si>
  <si>
    <t>28 Vitalijus Petrulis 1:44:54,0</t>
  </si>
  <si>
    <t>32  Egidijus Pilybas 1:48:37,0</t>
  </si>
  <si>
    <t>33  Vilius Aleliūnas 1:50:17,0</t>
  </si>
  <si>
    <t>16  Ramune Arlauskienė 1:14:15</t>
  </si>
  <si>
    <t>23 Jolanta Šulčienė      1:24:17</t>
  </si>
  <si>
    <t>27 Edita Martusevičiūtė 1:34:51</t>
  </si>
  <si>
    <t>7 Lithuania Vilius Aleliūnas Egidijus Pilybas Regimantas Kavaliauskas</t>
  </si>
  <si>
    <t>5Lithuania Ramune Arlauskienė Jolanta Šulčienė Edita Martusevičiūtė</t>
  </si>
  <si>
    <t xml:space="preserve">24  Regimantas Kavaliauskas 43:30,0 </t>
  </si>
  <si>
    <t>40 Vitalijus Petrulis 49:50,0</t>
  </si>
  <si>
    <t>34 Egidijus Pilybas 0:46:45</t>
  </si>
  <si>
    <t>21) Jolanta Sulciene LTU 1:10:51</t>
  </si>
  <si>
    <t>22) Edita Martuseviciute LTU 1:14:01</t>
  </si>
  <si>
    <t>22) Nerijus Sulcys LTU 1:37:42</t>
  </si>
  <si>
    <t xml:space="preserve">Viso </t>
  </si>
  <si>
    <t>pelnė</t>
  </si>
  <si>
    <t>Vidutiniškai</t>
  </si>
  <si>
    <t>už vieną</t>
  </si>
  <si>
    <t>rungtį</t>
  </si>
  <si>
    <t>35) Vitalijus Petrulis LTU 56:52,0</t>
  </si>
  <si>
    <t>19) Jolanta Sulciene 15:35,0</t>
  </si>
  <si>
    <t>35) Vilius Aleliunas 1:48:00</t>
  </si>
  <si>
    <t xml:space="preserve">34) Egidijus Pilybas 1:47:55 </t>
  </si>
  <si>
    <t>Pakito nuo</t>
  </si>
  <si>
    <t>praeito</t>
  </si>
  <si>
    <t>čempionato</t>
  </si>
  <si>
    <t>VISO:</t>
  </si>
  <si>
    <t>pakito nuo</t>
  </si>
  <si>
    <t xml:space="preserve">vienoje </t>
  </si>
  <si>
    <t>rungtyje</t>
  </si>
  <si>
    <t>moterų</t>
  </si>
  <si>
    <t>vyrų</t>
  </si>
  <si>
    <t>dalyvių</t>
  </si>
  <si>
    <t>A-taškai tik nuo užimtų vietų</t>
  </si>
  <si>
    <t>B-taškai nuo dalyvių skaičiaus čempionatuose</t>
  </si>
  <si>
    <t>C-išvestinės B vidurkis vienam delegacijos įskaitiniam rezultatui</t>
  </si>
  <si>
    <t>Įskaitinių dalyvių pataisos koeficientas tiems čempionatams, kuriuose nebuvo  dar sprinto rungties:</t>
  </si>
  <si>
    <t>Liet.nedalyvavo</t>
  </si>
  <si>
    <t xml:space="preserve">Per 17 metų Lietuvos delegacijų dalyvavimo pasaulio orietavimosi </t>
  </si>
  <si>
    <t>su slidėmis čempionatuose pagrindiniai duomenys</t>
  </si>
  <si>
    <r>
      <t>P.S: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Kadangi šiame čempionate dar nebuvo sprinto rungties-</t>
    </r>
  </si>
  <si>
    <r>
      <t>Užskaitinių rezultatų (įskaitytų -baigusių trasas dalyvių visose rungtyse) skaičius</t>
    </r>
    <r>
      <rPr>
        <b/>
        <sz val="10"/>
        <rFont val="Arial"/>
        <family val="2"/>
      </rPr>
      <t>:</t>
    </r>
  </si>
  <si>
    <r>
      <t>Čempionatuose dalyvių vidurkis per visas rungtis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</si>
</sst>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hh:mm:ss;@"/>
    <numFmt numFmtId="176" formatCode="[$-F400]h:mm:ss\ AM/PM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.25"/>
      <color indexed="28"/>
      <name val="Arial"/>
      <family val="2"/>
    </font>
    <font>
      <b/>
      <sz val="23.25"/>
      <color indexed="28"/>
      <name val="Arial"/>
      <family val="2"/>
    </font>
    <font>
      <b/>
      <sz val="15.75"/>
      <color indexed="10"/>
      <name val="Arial"/>
      <family val="2"/>
    </font>
    <font>
      <b/>
      <sz val="13.75"/>
      <name val="Arial"/>
      <family val="2"/>
    </font>
    <font>
      <sz val="25.5"/>
      <name val="Arial"/>
      <family val="0"/>
    </font>
    <font>
      <sz val="19.25"/>
      <name val="Arial"/>
      <family val="0"/>
    </font>
    <font>
      <b/>
      <sz val="10"/>
      <name val="Arial"/>
      <family val="2"/>
    </font>
    <font>
      <b/>
      <sz val="12.75"/>
      <name val="Arial"/>
      <family val="2"/>
    </font>
    <font>
      <sz val="13.75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2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9" fillId="2" borderId="0" xfId="0" applyFont="1" applyFill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0" fontId="2" fillId="0" borderId="0" xfId="20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0" xfId="20" applyFont="1" applyAlignment="1">
      <alignment/>
    </xf>
    <xf numFmtId="0" fontId="15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5" fillId="2" borderId="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7" xfId="20" applyBorder="1" applyAlignment="1">
      <alignment/>
    </xf>
    <xf numFmtId="0" fontId="0" fillId="0" borderId="7" xfId="0" applyBorder="1" applyAlignment="1">
      <alignment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15" fillId="3" borderId="0" xfId="0" applyFont="1" applyFill="1" applyAlignment="1">
      <alignment horizontal="lef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/>
    </xf>
    <xf numFmtId="0" fontId="19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5" xfId="0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rPr>
              <a:t>ORIENTAVIMOSI SU SLIDĖMIS PASAULIO ČEMPIONATUOSE Lietuvos DELEGACIJŲ BENDROJO MEISTRIŠKUMO KITIMO TENDENCIJA</a:t>
            </a:r>
            <a:r>
              <a:rPr lang="en-US" cap="none" sz="2325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89"/>
          <c:w val="0.7832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'[1]Sheet2'!$I$70</c:f>
              <c:strCache>
                <c:ptCount val="1"/>
                <c:pt idx="0">
                  <c:v>A-taškai tik nuo užimtų vietų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'[1]Sheet2'!$J$69:$T$69</c:f>
              <c:strCache>
                <c:ptCount val="11"/>
                <c:pt idx="0">
                  <c:v>1990 Švedija</c:v>
                </c:pt>
                <c:pt idx="1">
                  <c:v>1992 Prancūzija</c:v>
                </c:pt>
                <c:pt idx="2">
                  <c:v>1994 Italija</c:v>
                </c:pt>
                <c:pt idx="3">
                  <c:v>1996 Norvegija</c:v>
                </c:pt>
                <c:pt idx="4">
                  <c:v>1998 Austrija</c:v>
                </c:pt>
                <c:pt idx="5">
                  <c:v>2000 Rusija</c:v>
                </c:pt>
                <c:pt idx="6">
                  <c:v>2002 Bulgarija</c:v>
                </c:pt>
                <c:pt idx="7">
                  <c:v>2004 Švedija</c:v>
                </c:pt>
                <c:pt idx="8">
                  <c:v>2005 Suomija</c:v>
                </c:pt>
                <c:pt idx="9">
                  <c:v>2007 Rusija</c:v>
                </c:pt>
                <c:pt idx="10">
                  <c:v>2009 Japonija</c:v>
                </c:pt>
              </c:strCache>
            </c:strRef>
          </c:cat>
          <c:val>
            <c:numRef>
              <c:f>'[1]Sheet2'!$J$70:$T$70</c:f>
              <c:numCache>
                <c:ptCount val="11"/>
                <c:pt idx="0">
                  <c:v>0</c:v>
                </c:pt>
                <c:pt idx="1">
                  <c:v>495</c:v>
                </c:pt>
                <c:pt idx="2">
                  <c:v>684</c:v>
                </c:pt>
                <c:pt idx="3">
                  <c:v>687.25</c:v>
                </c:pt>
                <c:pt idx="4">
                  <c:v>774.5</c:v>
                </c:pt>
                <c:pt idx="5">
                  <c:v>0</c:v>
                </c:pt>
                <c:pt idx="6">
                  <c:v>660</c:v>
                </c:pt>
                <c:pt idx="7">
                  <c:v>697.5</c:v>
                </c:pt>
                <c:pt idx="8">
                  <c:v>682.5</c:v>
                </c:pt>
                <c:pt idx="9">
                  <c:v>699.5</c:v>
                </c:pt>
                <c:pt idx="10">
                  <c:v>708.5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'[1]Sheet2'!$I$71</c:f>
              <c:strCache>
                <c:ptCount val="1"/>
                <c:pt idx="0">
                  <c:v>B-taškai nuo dalyvių skaičiaus čempionatuose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'[1]Sheet2'!$J$69:$T$69</c:f>
              <c:strCache>
                <c:ptCount val="11"/>
                <c:pt idx="0">
                  <c:v>1990 Švedija</c:v>
                </c:pt>
                <c:pt idx="1">
                  <c:v>1992 Prancūzija</c:v>
                </c:pt>
                <c:pt idx="2">
                  <c:v>1994 Italija</c:v>
                </c:pt>
                <c:pt idx="3">
                  <c:v>1996 Norvegija</c:v>
                </c:pt>
                <c:pt idx="4">
                  <c:v>1998 Austrija</c:v>
                </c:pt>
                <c:pt idx="5">
                  <c:v>2000 Rusija</c:v>
                </c:pt>
                <c:pt idx="6">
                  <c:v>2002 Bulgarija</c:v>
                </c:pt>
                <c:pt idx="7">
                  <c:v>2004 Švedija</c:v>
                </c:pt>
                <c:pt idx="8">
                  <c:v>2005 Suomija</c:v>
                </c:pt>
                <c:pt idx="9">
                  <c:v>2007 Rusija</c:v>
                </c:pt>
                <c:pt idx="10">
                  <c:v>2009 Japonija</c:v>
                </c:pt>
              </c:strCache>
            </c:strRef>
          </c:cat>
          <c:val>
            <c:numRef>
              <c:f>'[1]Sheet2'!$J$71:$T$71</c:f>
              <c:numCache>
                <c:ptCount val="11"/>
                <c:pt idx="0">
                  <c:v>0</c:v>
                </c:pt>
                <c:pt idx="1">
                  <c:v>569.25</c:v>
                </c:pt>
                <c:pt idx="2">
                  <c:v>786.6</c:v>
                </c:pt>
                <c:pt idx="3">
                  <c:v>848.75375</c:v>
                </c:pt>
                <c:pt idx="4">
                  <c:v>1130.77</c:v>
                </c:pt>
                <c:pt idx="5">
                  <c:v>0</c:v>
                </c:pt>
                <c:pt idx="6">
                  <c:v>716.76</c:v>
                </c:pt>
                <c:pt idx="7">
                  <c:v>795.15</c:v>
                </c:pt>
                <c:pt idx="8">
                  <c:v>716.625</c:v>
                </c:pt>
                <c:pt idx="9">
                  <c:v>837.3015</c:v>
                </c:pt>
                <c:pt idx="10">
                  <c:v>637.65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'[1]Sheet2'!$I$72</c:f>
              <c:strCache>
                <c:ptCount val="1"/>
                <c:pt idx="0">
                  <c:v>C-išvestinės B vidurkis vienam delegacijos įskaitiniam rezultatui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2"/>
            <c:dispEq val="0"/>
            <c:dispRSqr val="0"/>
          </c:trendline>
          <c:cat>
            <c:strRef>
              <c:f>'[1]Sheet2'!$J$69:$T$69</c:f>
              <c:strCache>
                <c:ptCount val="11"/>
                <c:pt idx="0">
                  <c:v>1990 Švedija</c:v>
                </c:pt>
                <c:pt idx="1">
                  <c:v>1992 Prancūzija</c:v>
                </c:pt>
                <c:pt idx="2">
                  <c:v>1994 Italija</c:v>
                </c:pt>
                <c:pt idx="3">
                  <c:v>1996 Norvegija</c:v>
                </c:pt>
                <c:pt idx="4">
                  <c:v>1998 Austrija</c:v>
                </c:pt>
                <c:pt idx="5">
                  <c:v>2000 Rusija</c:v>
                </c:pt>
                <c:pt idx="6">
                  <c:v>2002 Bulgarija</c:v>
                </c:pt>
                <c:pt idx="7">
                  <c:v>2004 Švedija</c:v>
                </c:pt>
                <c:pt idx="8">
                  <c:v>2005 Suomija</c:v>
                </c:pt>
                <c:pt idx="9">
                  <c:v>2007 Rusija</c:v>
                </c:pt>
                <c:pt idx="10">
                  <c:v>2009 Japonija</c:v>
                </c:pt>
              </c:strCache>
            </c:strRef>
          </c:cat>
          <c:val>
            <c:numRef>
              <c:f>'[1]Sheet2'!$J$72:$T$72</c:f>
              <c:numCache>
                <c:ptCount val="11"/>
                <c:pt idx="1">
                  <c:v>711.5625</c:v>
                </c:pt>
                <c:pt idx="2">
                  <c:v>842.7857142857142</c:v>
                </c:pt>
                <c:pt idx="3">
                  <c:v>909.3790178571428</c:v>
                </c:pt>
                <c:pt idx="4">
                  <c:v>1304.7346153846156</c:v>
                </c:pt>
                <c:pt idx="5">
                  <c:v>0</c:v>
                </c:pt>
                <c:pt idx="6">
                  <c:v>754.4842105263158</c:v>
                </c:pt>
                <c:pt idx="7">
                  <c:v>757.2857142857142</c:v>
                </c:pt>
                <c:pt idx="8">
                  <c:v>651.4772727272726</c:v>
                </c:pt>
                <c:pt idx="9">
                  <c:v>837.3015</c:v>
                </c:pt>
                <c:pt idx="10">
                  <c:v>607.2857142857142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hiLowLines>
          <c:spPr>
            <a:ln w="3175">
              <a:solidFill/>
            </a:ln>
          </c:spPr>
        </c:hiLowLines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Š a l y s    r e n g u s i o s    p a s a u l i o     č e m p i o n a t u s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Pagal delegacijos visų dalyvių užimtų vietų išvestinių suma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1175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79425"/>
          <c:y val="0.21025"/>
          <c:w val="0.20575"/>
          <c:h val="0.784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142875</xdr:rowOff>
    </xdr:from>
    <xdr:to>
      <xdr:col>16</xdr:col>
      <xdr:colOff>419100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1247775" y="5810250"/>
        <a:ext cx="89249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o%20dokumentai\!_desktopas\SPORTO%20ANALIZE\Lietuvos%20smukimas%20W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69">
          <cell r="J69" t="str">
            <v>1990 Švedija</v>
          </cell>
          <cell r="K69" t="str">
            <v>1992 Prancūzija</v>
          </cell>
          <cell r="L69" t="str">
            <v>1994 Italija</v>
          </cell>
          <cell r="M69" t="str">
            <v>1996 Norvegija</v>
          </cell>
          <cell r="N69" t="str">
            <v>1998 Austrija</v>
          </cell>
          <cell r="O69" t="str">
            <v>2000 Rusija</v>
          </cell>
          <cell r="P69" t="str">
            <v>2002 Bulgarija</v>
          </cell>
          <cell r="Q69" t="str">
            <v>2004 Švedija</v>
          </cell>
          <cell r="R69" t="str">
            <v>2005 Suomija</v>
          </cell>
          <cell r="S69" t="str">
            <v>2007 Rusija</v>
          </cell>
          <cell r="T69" t="str">
            <v>2009 Japonija</v>
          </cell>
        </row>
        <row r="70">
          <cell r="I70" t="str">
            <v>A-taškai tik nuo užimtų vietų</v>
          </cell>
          <cell r="J70" t="str">
            <v>Liet.nedalyvavo</v>
          </cell>
          <cell r="K70">
            <v>495</v>
          </cell>
          <cell r="L70">
            <v>684</v>
          </cell>
          <cell r="M70">
            <v>687.25</v>
          </cell>
          <cell r="N70">
            <v>774.5</v>
          </cell>
          <cell r="O70" t="str">
            <v>Liet.nedalyvavo</v>
          </cell>
          <cell r="P70">
            <v>660</v>
          </cell>
          <cell r="Q70">
            <v>697.5</v>
          </cell>
          <cell r="R70">
            <v>682.5</v>
          </cell>
          <cell r="S70">
            <v>699.5</v>
          </cell>
          <cell r="T70">
            <v>708.5</v>
          </cell>
        </row>
        <row r="71">
          <cell r="I71" t="str">
            <v>B-taškai nuo dalyvių skaičiaus čempionatuose</v>
          </cell>
          <cell r="J71">
            <v>0</v>
          </cell>
          <cell r="K71">
            <v>569.25</v>
          </cell>
          <cell r="L71">
            <v>786.6</v>
          </cell>
          <cell r="M71">
            <v>848.75375</v>
          </cell>
          <cell r="N71">
            <v>1130.77</v>
          </cell>
          <cell r="O71">
            <v>0</v>
          </cell>
          <cell r="P71">
            <v>716.76</v>
          </cell>
          <cell r="Q71">
            <v>795.15</v>
          </cell>
          <cell r="R71">
            <v>716.625</v>
          </cell>
          <cell r="S71">
            <v>837.3015</v>
          </cell>
          <cell r="T71">
            <v>637.65</v>
          </cell>
        </row>
        <row r="72">
          <cell r="I72" t="str">
            <v>C-išvestinės B vidurkis vienam delegacijos įskaitiniam rezultatui</v>
          </cell>
          <cell r="K72">
            <v>711.5625</v>
          </cell>
          <cell r="L72">
            <v>842.7857142857142</v>
          </cell>
          <cell r="M72">
            <v>909.3790178571428</v>
          </cell>
          <cell r="N72">
            <v>1304.7346153846156</v>
          </cell>
          <cell r="O72">
            <v>0</v>
          </cell>
          <cell r="P72">
            <v>754.4842105263158</v>
          </cell>
          <cell r="Q72">
            <v>757.2857142857142</v>
          </cell>
          <cell r="R72">
            <v>651.4772727272726</v>
          </cell>
          <cell r="S72">
            <v>837.3015</v>
          </cell>
          <cell r="T72">
            <v>607.2857142857142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ienteering.org/i3/index.php?/iof2006/results/ski_orienteering/world_ski_orienteering_championships/ski_woc_2005_fin" TargetMode="External" /><Relationship Id="rId2" Type="http://schemas.openxmlformats.org/officeDocument/2006/relationships/hyperlink" Target="http://www.orienteering.org/i3/index.php?/iof2006/results/ski_orienteering/world_ski_orienteering_championships/ski_woc_2004_swe" TargetMode="External" /><Relationship Id="rId3" Type="http://schemas.openxmlformats.org/officeDocument/2006/relationships/hyperlink" Target="http://www.orienteering.org/i3/index.php?/iof2006/results/ski_orienteering/world_ski_orienteering_championships/ski_woc_2002_bul" TargetMode="External" /><Relationship Id="rId4" Type="http://schemas.openxmlformats.org/officeDocument/2006/relationships/hyperlink" Target="http://www.orienteering.org/i3/index.php?/iof2006/results/ski_orienteering/world_ski_orienteering_championships/ski_woc_1996_nor" TargetMode="External" /><Relationship Id="rId5" Type="http://schemas.openxmlformats.org/officeDocument/2006/relationships/hyperlink" Target="http://www.orienteering.org/i3/index.php?/iof2006/results/ski_orienteering/world_ski_orienteering_championships/ski_woc_1998_aut" TargetMode="External" /><Relationship Id="rId6" Type="http://schemas.openxmlformats.org/officeDocument/2006/relationships/hyperlink" Target="http://www.orienteering.org/i3/index.php?/iof2006/results/ski_orienteering/world_ski_orienteering_championships/ski_woc_2000_rus" TargetMode="External" /><Relationship Id="rId7" Type="http://schemas.openxmlformats.org/officeDocument/2006/relationships/hyperlink" Target="http://www.orienteering.org/i3/index.php?/iof2006/results/ski_orienteering/world_ski_orienteering_championships/ski_woc_1994_ita" TargetMode="External" /><Relationship Id="rId8" Type="http://schemas.openxmlformats.org/officeDocument/2006/relationships/hyperlink" Target="http://www.orienteering.org/i3/index.php?/iof2006/results/ski_orienteering/world_ski_orienteering_championships/ski_woc_1992_fra" TargetMode="External" /><Relationship Id="rId9" Type="http://schemas.openxmlformats.org/officeDocument/2006/relationships/hyperlink" Target="http://www.orienteering.org/i3/index.php?/iof2006/results/ski_orienteering/world_ski_orienteering_championships/ski_woc_1990_swe" TargetMode="External" /><Relationship Id="rId10" Type="http://schemas.openxmlformats.org/officeDocument/2006/relationships/hyperlink" Target="http://www.orienteering.org/i3/index.php?/iof2006/results/ski_orienteering/world_ski_orienteering_championships/ski_woc_2007_rus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3"/>
  <sheetViews>
    <sheetView tabSelected="1" workbookViewId="0" topLeftCell="G1">
      <selection activeCell="T43" sqref="T43"/>
    </sheetView>
  </sheetViews>
  <sheetFormatPr defaultColWidth="9.140625" defaultRowHeight="12.75"/>
  <sheetData>
    <row r="1" ht="26.25">
      <c r="A1" s="1" t="s">
        <v>218</v>
      </c>
    </row>
    <row r="2" ht="26.25">
      <c r="A2" s="1" t="s">
        <v>219</v>
      </c>
    </row>
    <row r="4" ht="12.75">
      <c r="L4" s="2" t="s">
        <v>196</v>
      </c>
    </row>
    <row r="5" ht="12.75">
      <c r="L5" s="3" t="s">
        <v>208</v>
      </c>
    </row>
    <row r="6" spans="9:80" ht="12.75">
      <c r="I6" s="4"/>
      <c r="J6" s="4"/>
      <c r="L6" s="3" t="s">
        <v>209</v>
      </c>
      <c r="R6" s="4"/>
      <c r="S6" s="4"/>
      <c r="CA6" s="5" t="s">
        <v>1</v>
      </c>
      <c r="CB6" s="5"/>
    </row>
    <row r="7" spans="9:80" ht="12.75">
      <c r="I7" s="6"/>
      <c r="J7" s="7" t="s">
        <v>196</v>
      </c>
      <c r="K7" s="8" t="s">
        <v>203</v>
      </c>
      <c r="L7" s="7" t="s">
        <v>207</v>
      </c>
      <c r="R7" s="6"/>
      <c r="S7" s="7" t="s">
        <v>196</v>
      </c>
      <c r="CA7" s="5" t="s">
        <v>0</v>
      </c>
      <c r="CB7" s="5"/>
    </row>
    <row r="8" spans="6:80" ht="12.75">
      <c r="F8" s="9" t="s">
        <v>5</v>
      </c>
      <c r="I8" s="3" t="s">
        <v>194</v>
      </c>
      <c r="J8" s="3" t="s">
        <v>197</v>
      </c>
      <c r="K8" s="10" t="s">
        <v>204</v>
      </c>
      <c r="L8" s="7" t="s">
        <v>204</v>
      </c>
      <c r="N8" s="11" t="s">
        <v>6</v>
      </c>
      <c r="R8" s="3" t="s">
        <v>194</v>
      </c>
      <c r="S8" s="3" t="s">
        <v>197</v>
      </c>
      <c r="CA8" s="12" t="s">
        <v>3</v>
      </c>
      <c r="CB8" s="13"/>
    </row>
    <row r="9" spans="5:80" ht="13.5" thickBot="1">
      <c r="E9" s="14" t="s">
        <v>4</v>
      </c>
      <c r="I9" s="15" t="s">
        <v>195</v>
      </c>
      <c r="J9" s="15" t="s">
        <v>198</v>
      </c>
      <c r="K9" s="16" t="s">
        <v>205</v>
      </c>
      <c r="L9" s="17" t="s">
        <v>205</v>
      </c>
      <c r="M9" s="14" t="s">
        <v>4</v>
      </c>
      <c r="R9" s="15" t="s">
        <v>195</v>
      </c>
      <c r="S9" s="3" t="s">
        <v>198</v>
      </c>
      <c r="U9" s="14" t="s">
        <v>4</v>
      </c>
      <c r="V9" s="11" t="s">
        <v>22</v>
      </c>
      <c r="AE9" s="14" t="s">
        <v>4</v>
      </c>
      <c r="AF9" s="11" t="s">
        <v>45</v>
      </c>
      <c r="AY9" s="14" t="s">
        <v>4</v>
      </c>
      <c r="AZ9" s="18" t="s">
        <v>89</v>
      </c>
      <c r="CA9" s="19"/>
      <c r="CB9" s="20" t="s">
        <v>4</v>
      </c>
    </row>
    <row r="10" spans="1:80" ht="13.5" thickTop="1">
      <c r="A10" s="5" t="s">
        <v>1</v>
      </c>
      <c r="B10" s="5"/>
      <c r="E10" s="21">
        <v>27</v>
      </c>
      <c r="F10" s="22" t="s">
        <v>172</v>
      </c>
      <c r="G10" s="22"/>
      <c r="H10" s="22"/>
      <c r="I10" s="23">
        <f>SUM(E10+E20)</f>
        <v>60</v>
      </c>
      <c r="J10" s="23">
        <f>SUM(I10/2)</f>
        <v>30</v>
      </c>
      <c r="K10" s="23">
        <f>SUM(I10-R14)</f>
        <v>24.5</v>
      </c>
      <c r="L10" s="24">
        <f>SUM(J10-S14)</f>
        <v>12.25</v>
      </c>
      <c r="M10" s="25">
        <v>30</v>
      </c>
      <c r="N10" s="22" t="s">
        <v>191</v>
      </c>
      <c r="O10" s="22"/>
      <c r="P10" s="22"/>
      <c r="Q10" s="22"/>
      <c r="R10" s="22">
        <f>SUM(M10+M20+M22)</f>
        <v>90</v>
      </c>
      <c r="S10" s="22">
        <f>SUM(R10/3)</f>
        <v>30</v>
      </c>
      <c r="U10" s="25">
        <v>37</v>
      </c>
      <c r="V10" t="s">
        <v>23</v>
      </c>
      <c r="AE10" s="25">
        <v>32</v>
      </c>
      <c r="AF10" t="s">
        <v>46</v>
      </c>
      <c r="AY10" s="25">
        <v>44</v>
      </c>
      <c r="AZ10" t="s">
        <v>90</v>
      </c>
      <c r="CA10" s="26">
        <v>1</v>
      </c>
      <c r="CB10" s="27">
        <v>110</v>
      </c>
    </row>
    <row r="11" spans="1:80" ht="13.5" thickBot="1">
      <c r="A11" s="5" t="s">
        <v>0</v>
      </c>
      <c r="B11" s="5"/>
      <c r="E11" s="21">
        <v>18.5</v>
      </c>
      <c r="F11" s="22" t="s">
        <v>173</v>
      </c>
      <c r="G11" s="22"/>
      <c r="H11" s="22"/>
      <c r="I11" s="28">
        <f>SUM(E11+E18+E26)</f>
        <v>57</v>
      </c>
      <c r="J11" s="28">
        <f>SUM(I11/3)</f>
        <v>19</v>
      </c>
      <c r="K11" s="28">
        <f>SUM(I11-R15)</f>
        <v>39</v>
      </c>
      <c r="L11" s="28">
        <f>SUM(J11-S15)</f>
        <v>1</v>
      </c>
      <c r="M11" s="29">
        <v>29</v>
      </c>
      <c r="N11" s="22" t="s">
        <v>192</v>
      </c>
      <c r="O11" s="22"/>
      <c r="P11" s="22"/>
      <c r="Q11" s="22"/>
      <c r="R11" s="22">
        <f>SUM(M11+M19+M24)</f>
        <v>86</v>
      </c>
      <c r="S11" s="22">
        <f>SUM(R11/3)</f>
        <v>28.666666666666668</v>
      </c>
      <c r="U11" s="29">
        <v>28</v>
      </c>
      <c r="V11" t="s">
        <v>24</v>
      </c>
      <c r="AE11" s="29">
        <v>25</v>
      </c>
      <c r="AF11" t="s">
        <v>47</v>
      </c>
      <c r="AN11" s="14" t="s">
        <v>4</v>
      </c>
      <c r="AO11" s="11" t="s">
        <v>67</v>
      </c>
      <c r="AV11" s="11" t="s">
        <v>87</v>
      </c>
      <c r="AY11" s="29">
        <v>25</v>
      </c>
      <c r="AZ11" t="s">
        <v>91</v>
      </c>
      <c r="CA11" s="26">
        <v>2</v>
      </c>
      <c r="CB11" s="27">
        <v>95</v>
      </c>
    </row>
    <row r="12" spans="1:82" ht="14.25" thickBot="1" thickTop="1">
      <c r="A12" s="12" t="s">
        <v>3</v>
      </c>
      <c r="B12" s="13"/>
      <c r="E12" s="21">
        <v>17</v>
      </c>
      <c r="F12" s="22" t="s">
        <v>174</v>
      </c>
      <c r="G12" s="22"/>
      <c r="H12" s="22"/>
      <c r="I12" s="28">
        <f>SUM(E12+E19+E25)</f>
        <v>55</v>
      </c>
      <c r="J12" s="28">
        <f>SUM(I12/3)</f>
        <v>18.333333333333332</v>
      </c>
      <c r="K12" s="28">
        <f>SUM(I12-R13)</f>
        <v>21</v>
      </c>
      <c r="L12" s="28">
        <f>SUM(J12-S13)</f>
        <v>1.3333333333333321</v>
      </c>
      <c r="M12" s="29">
        <v>29</v>
      </c>
      <c r="N12" s="22" t="s">
        <v>193</v>
      </c>
      <c r="O12" s="22"/>
      <c r="P12" s="22"/>
      <c r="Q12" s="22"/>
      <c r="R12" s="22">
        <f>SUM(M12+M21+M25)</f>
        <v>95</v>
      </c>
      <c r="S12" s="22">
        <f>SUM(R12/3)</f>
        <v>31.666666666666668</v>
      </c>
      <c r="U12" s="29">
        <v>26</v>
      </c>
      <c r="V12" t="s">
        <v>25</v>
      </c>
      <c r="AE12" s="29">
        <v>28</v>
      </c>
      <c r="AF12" t="s">
        <v>48</v>
      </c>
      <c r="AN12" s="25">
        <v>46</v>
      </c>
      <c r="AO12" t="s">
        <v>68</v>
      </c>
      <c r="AV12" t="s">
        <v>88</v>
      </c>
      <c r="AY12" s="29">
        <v>19.5</v>
      </c>
      <c r="AZ12" t="s">
        <v>92</v>
      </c>
      <c r="BH12" s="14" t="s">
        <v>4</v>
      </c>
      <c r="BI12" s="11" t="s">
        <v>104</v>
      </c>
      <c r="BN12" s="14" t="s">
        <v>4</v>
      </c>
      <c r="BO12" s="18" t="s">
        <v>121</v>
      </c>
      <c r="BV12" s="14" t="s">
        <v>4</v>
      </c>
      <c r="BW12" s="30" t="s">
        <v>138</v>
      </c>
      <c r="BX12" s="31"/>
      <c r="BY12" s="31"/>
      <c r="CA12" s="32">
        <v>3</v>
      </c>
      <c r="CB12" s="33">
        <v>80</v>
      </c>
      <c r="CD12" s="11" t="s">
        <v>153</v>
      </c>
    </row>
    <row r="13" spans="1:82" ht="14.25" thickBot="1" thickTop="1">
      <c r="A13" s="19"/>
      <c r="B13" s="20" t="s">
        <v>4</v>
      </c>
      <c r="E13" s="21">
        <v>16.5</v>
      </c>
      <c r="F13" s="34" t="s">
        <v>175</v>
      </c>
      <c r="G13" s="22"/>
      <c r="H13" s="22"/>
      <c r="I13" s="28">
        <f>SUM(E13+E17+E24)</f>
        <v>67.5</v>
      </c>
      <c r="J13" s="28">
        <f>SUM(I13/3)</f>
        <v>22.5</v>
      </c>
      <c r="K13" s="28">
        <f>SUM(I13-R16)</f>
        <v>28.5</v>
      </c>
      <c r="L13" s="28">
        <f>SUM(J13-S16)</f>
        <v>3</v>
      </c>
      <c r="M13" s="29">
        <v>18.5</v>
      </c>
      <c r="N13" s="22" t="s">
        <v>202</v>
      </c>
      <c r="O13" s="22"/>
      <c r="P13" s="22"/>
      <c r="Q13" s="22"/>
      <c r="R13" s="22">
        <f>SUM(M13+M18)</f>
        <v>34</v>
      </c>
      <c r="S13" s="22">
        <f>SUM(R13/2)</f>
        <v>17</v>
      </c>
      <c r="U13" s="29">
        <v>32</v>
      </c>
      <c r="V13" t="s">
        <v>26</v>
      </c>
      <c r="AE13" s="29">
        <v>18.5</v>
      </c>
      <c r="AF13" t="s">
        <v>49</v>
      </c>
      <c r="AJ13" s="35" t="s">
        <v>194</v>
      </c>
      <c r="AK13" s="36"/>
      <c r="AL13" s="37"/>
      <c r="AN13" s="29">
        <v>29</v>
      </c>
      <c r="AO13" t="s">
        <v>69</v>
      </c>
      <c r="AY13" s="29">
        <v>29</v>
      </c>
      <c r="AZ13" t="s">
        <v>93</v>
      </c>
      <c r="BD13" s="35" t="s">
        <v>194</v>
      </c>
      <c r="BE13" s="36"/>
      <c r="BF13" s="37"/>
      <c r="BH13" s="25">
        <v>33</v>
      </c>
      <c r="BI13" t="s">
        <v>105</v>
      </c>
      <c r="BN13" s="25">
        <v>27</v>
      </c>
      <c r="BO13" t="s">
        <v>122</v>
      </c>
      <c r="BV13" s="25">
        <v>17</v>
      </c>
      <c r="BW13" t="s">
        <v>139</v>
      </c>
      <c r="CA13" s="26">
        <v>4</v>
      </c>
      <c r="CB13" s="27">
        <v>70</v>
      </c>
      <c r="CD13" t="s">
        <v>88</v>
      </c>
    </row>
    <row r="14" spans="1:80" ht="14.25" thickBot="1" thickTop="1">
      <c r="A14" s="26">
        <v>1</v>
      </c>
      <c r="B14" s="27">
        <v>110</v>
      </c>
      <c r="E14" s="21">
        <v>38</v>
      </c>
      <c r="F14" s="22" t="s">
        <v>176</v>
      </c>
      <c r="G14" s="22"/>
      <c r="H14" s="22"/>
      <c r="I14" s="28">
        <f>SUM(E14+E21+E27)</f>
        <v>106</v>
      </c>
      <c r="J14" s="28">
        <f>SUM(I14/3)</f>
        <v>35.333333333333336</v>
      </c>
      <c r="K14" s="28">
        <f>SUM(I14-R17)</f>
        <v>40</v>
      </c>
      <c r="L14" s="28">
        <f>SUM(J14-S17)</f>
        <v>2.3333333333333357</v>
      </c>
      <c r="M14" s="29">
        <v>18</v>
      </c>
      <c r="N14" s="22" t="s">
        <v>201</v>
      </c>
      <c r="O14" s="22"/>
      <c r="P14" s="22"/>
      <c r="Q14" s="22"/>
      <c r="R14" s="22">
        <f>SUM(M14+M27)</f>
        <v>35.5</v>
      </c>
      <c r="S14" s="22">
        <f>SUM(R14/2)</f>
        <v>17.75</v>
      </c>
      <c r="U14" s="29">
        <v>23</v>
      </c>
      <c r="V14" t="s">
        <v>27</v>
      </c>
      <c r="AE14" s="29">
        <v>16.5</v>
      </c>
      <c r="AF14" t="s">
        <v>50</v>
      </c>
      <c r="AJ14" s="38" t="s">
        <v>212</v>
      </c>
      <c r="AK14" s="38" t="s">
        <v>210</v>
      </c>
      <c r="AL14" s="15" t="s">
        <v>211</v>
      </c>
      <c r="AN14" s="29">
        <v>26</v>
      </c>
      <c r="AO14" t="s">
        <v>70</v>
      </c>
      <c r="AY14" s="29">
        <v>17</v>
      </c>
      <c r="AZ14" t="s">
        <v>94</v>
      </c>
      <c r="BD14" s="38" t="s">
        <v>212</v>
      </c>
      <c r="BE14" s="38" t="s">
        <v>210</v>
      </c>
      <c r="BF14" s="15" t="s">
        <v>211</v>
      </c>
      <c r="BH14" s="29">
        <v>32</v>
      </c>
      <c r="BI14" t="s">
        <v>106</v>
      </c>
      <c r="BN14" s="29">
        <v>21</v>
      </c>
      <c r="BO14" t="s">
        <v>123</v>
      </c>
      <c r="BV14" s="29">
        <v>12</v>
      </c>
      <c r="BW14" t="s">
        <v>140</v>
      </c>
      <c r="CA14" s="26">
        <v>5</v>
      </c>
      <c r="CB14" s="27">
        <v>68</v>
      </c>
    </row>
    <row r="15" spans="1:80" ht="13.5" thickTop="1">
      <c r="A15" s="26">
        <v>2</v>
      </c>
      <c r="B15" s="27">
        <v>95</v>
      </c>
      <c r="E15" s="21">
        <v>32</v>
      </c>
      <c r="F15" s="22" t="s">
        <v>177</v>
      </c>
      <c r="G15" s="22"/>
      <c r="H15" s="22"/>
      <c r="I15" s="28">
        <f>SUM(E15+E22)</f>
        <v>60</v>
      </c>
      <c r="J15" s="28">
        <f>SUM(I15/2)</f>
        <v>30</v>
      </c>
      <c r="K15" s="39">
        <f>SUM(I15-R10)</f>
        <v>-30</v>
      </c>
      <c r="L15" s="39">
        <f>SUM(J15-S10)</f>
        <v>0</v>
      </c>
      <c r="M15" s="29">
        <v>18</v>
      </c>
      <c r="N15" s="22" t="s">
        <v>199</v>
      </c>
      <c r="O15" s="22"/>
      <c r="P15" s="22"/>
      <c r="Q15" s="22"/>
      <c r="R15" s="22">
        <f>SUM(M15)</f>
        <v>18</v>
      </c>
      <c r="S15" s="22">
        <f>SUM(R15/1)</f>
        <v>18</v>
      </c>
      <c r="U15" s="29">
        <v>22</v>
      </c>
      <c r="V15" t="s">
        <v>28</v>
      </c>
      <c r="AA15" s="35" t="s">
        <v>194</v>
      </c>
      <c r="AB15" s="36"/>
      <c r="AC15" s="37"/>
      <c r="AE15" s="29">
        <v>13.5</v>
      </c>
      <c r="AF15" t="s">
        <v>51</v>
      </c>
      <c r="AJ15" s="23">
        <v>114</v>
      </c>
      <c r="AK15" s="23">
        <v>46</v>
      </c>
      <c r="AL15" s="23">
        <v>68</v>
      </c>
      <c r="AN15" s="29">
        <v>38</v>
      </c>
      <c r="AO15" t="s">
        <v>71</v>
      </c>
      <c r="AS15" s="35" t="s">
        <v>194</v>
      </c>
      <c r="AT15" s="36"/>
      <c r="AU15" s="37"/>
      <c r="AY15" s="29">
        <v>15.5</v>
      </c>
      <c r="AZ15" t="s">
        <v>95</v>
      </c>
      <c r="BD15" s="23">
        <f>SUM(BE15+BF15)</f>
        <v>146</v>
      </c>
      <c r="BE15" s="23">
        <v>65</v>
      </c>
      <c r="BF15" s="23">
        <v>81</v>
      </c>
      <c r="BH15" s="29">
        <v>19</v>
      </c>
      <c r="BI15" t="s">
        <v>107</v>
      </c>
      <c r="BN15" s="29">
        <v>20</v>
      </c>
      <c r="BO15" t="s">
        <v>124</v>
      </c>
      <c r="BS15" s="35" t="s">
        <v>194</v>
      </c>
      <c r="BT15" s="36"/>
      <c r="BU15" s="37"/>
      <c r="BV15" s="29">
        <v>20</v>
      </c>
      <c r="BW15" t="s">
        <v>141</v>
      </c>
      <c r="CA15" s="32">
        <v>6</v>
      </c>
      <c r="CB15" s="33">
        <v>65</v>
      </c>
    </row>
    <row r="16" spans="1:80" ht="13.5" thickBot="1">
      <c r="A16" s="32">
        <v>3</v>
      </c>
      <c r="B16" s="33">
        <v>80</v>
      </c>
      <c r="E16" s="21">
        <v>20</v>
      </c>
      <c r="F16" s="22" t="s">
        <v>178</v>
      </c>
      <c r="G16" s="22"/>
      <c r="H16" s="22"/>
      <c r="I16" s="28">
        <f>SUM(E16+E23+E28)</f>
        <v>67</v>
      </c>
      <c r="J16" s="28">
        <f>SUM(I16/3)</f>
        <v>22.333333333333332</v>
      </c>
      <c r="K16" s="39">
        <f>SUM(I16-R11)</f>
        <v>-19</v>
      </c>
      <c r="L16" s="40">
        <f>SUM(J16-S11)</f>
        <v>-6.333333333333336</v>
      </c>
      <c r="M16" s="29">
        <v>17</v>
      </c>
      <c r="N16" s="22" t="s">
        <v>11</v>
      </c>
      <c r="O16" s="22"/>
      <c r="P16" s="22"/>
      <c r="Q16" s="22"/>
      <c r="R16" s="22">
        <f>SUM(M16+M26)</f>
        <v>39</v>
      </c>
      <c r="S16" s="22">
        <f>SUM(R16/2)</f>
        <v>19.5</v>
      </c>
      <c r="U16" s="29">
        <v>15.5</v>
      </c>
      <c r="V16" t="s">
        <v>29</v>
      </c>
      <c r="AA16" s="38" t="s">
        <v>212</v>
      </c>
      <c r="AB16" s="38" t="s">
        <v>210</v>
      </c>
      <c r="AC16" s="15" t="s">
        <v>211</v>
      </c>
      <c r="AE16" s="29">
        <v>39</v>
      </c>
      <c r="AF16" t="s">
        <v>52</v>
      </c>
      <c r="AN16" s="29">
        <v>27</v>
      </c>
      <c r="AO16" t="s">
        <v>72</v>
      </c>
      <c r="AS16" s="38" t="s">
        <v>212</v>
      </c>
      <c r="AT16" s="38" t="s">
        <v>210</v>
      </c>
      <c r="AU16" s="15" t="s">
        <v>211</v>
      </c>
      <c r="AY16" s="29">
        <v>14.5</v>
      </c>
      <c r="AZ16" t="s">
        <v>96</v>
      </c>
      <c r="BH16" s="29">
        <v>20</v>
      </c>
      <c r="BI16" t="s">
        <v>108</v>
      </c>
      <c r="BN16" s="29">
        <v>30</v>
      </c>
      <c r="BO16" t="s">
        <v>125</v>
      </c>
      <c r="BS16" s="38" t="s">
        <v>212</v>
      </c>
      <c r="BT16" s="38" t="s">
        <v>210</v>
      </c>
      <c r="BU16" s="15" t="s">
        <v>211</v>
      </c>
      <c r="BV16" s="29">
        <v>19.5</v>
      </c>
      <c r="BW16" t="s">
        <v>142</v>
      </c>
      <c r="CA16" s="26">
        <v>7</v>
      </c>
      <c r="CB16" s="27">
        <v>50</v>
      </c>
    </row>
    <row r="17" spans="1:80" ht="12.75">
      <c r="A17" s="26">
        <v>4</v>
      </c>
      <c r="B17" s="27">
        <v>70</v>
      </c>
      <c r="E17" s="29">
        <v>24</v>
      </c>
      <c r="F17" s="41" t="s">
        <v>179</v>
      </c>
      <c r="K17" s="42" t="s">
        <v>206</v>
      </c>
      <c r="L17" s="43">
        <f>SUM(L10:L16)</f>
        <v>13.583333333333332</v>
      </c>
      <c r="M17" s="29">
        <v>35</v>
      </c>
      <c r="N17" s="22" t="s">
        <v>7</v>
      </c>
      <c r="O17" s="22"/>
      <c r="P17" s="22"/>
      <c r="Q17" s="22"/>
      <c r="R17" s="22">
        <f>SUM(M17+M23)</f>
        <v>66</v>
      </c>
      <c r="S17" s="22">
        <f>SUM(R17/2)</f>
        <v>33</v>
      </c>
      <c r="U17" s="29">
        <v>36</v>
      </c>
      <c r="V17" t="s">
        <v>30</v>
      </c>
      <c r="AA17" s="23">
        <v>105</v>
      </c>
      <c r="AB17" s="23">
        <v>43.3</v>
      </c>
      <c r="AC17" s="23">
        <v>61.7</v>
      </c>
      <c r="AE17" s="29">
        <v>29</v>
      </c>
      <c r="AF17" t="s">
        <v>53</v>
      </c>
      <c r="AN17" s="29">
        <v>23</v>
      </c>
      <c r="AO17" t="s">
        <v>73</v>
      </c>
      <c r="AS17" s="23">
        <f>SUM(AT17+AU17)</f>
        <v>108.6</v>
      </c>
      <c r="AT17" s="23">
        <v>41.3</v>
      </c>
      <c r="AU17" s="23">
        <v>67.3</v>
      </c>
      <c r="AY17" s="29">
        <v>32</v>
      </c>
      <c r="AZ17" t="s">
        <v>97</v>
      </c>
      <c r="BH17" s="29">
        <v>15.5</v>
      </c>
      <c r="BI17" t="s">
        <v>109</v>
      </c>
      <c r="BN17" s="29">
        <v>21</v>
      </c>
      <c r="BO17" t="s">
        <v>126</v>
      </c>
      <c r="BS17" s="23">
        <f>SUM(BT17+BU17)</f>
        <v>115</v>
      </c>
      <c r="BT17" s="23">
        <v>54.5</v>
      </c>
      <c r="BU17" s="23">
        <v>60.5</v>
      </c>
      <c r="BV17" s="29">
        <v>16</v>
      </c>
      <c r="BW17" t="s">
        <v>143</v>
      </c>
      <c r="CA17" s="26">
        <v>8</v>
      </c>
      <c r="CB17" s="27">
        <v>48</v>
      </c>
    </row>
    <row r="18" spans="1:80" ht="12.75">
      <c r="A18" s="26">
        <v>5</v>
      </c>
      <c r="B18" s="27">
        <v>68</v>
      </c>
      <c r="E18" s="29">
        <v>23</v>
      </c>
      <c r="F18" t="s">
        <v>180</v>
      </c>
      <c r="M18" s="29">
        <v>15.5</v>
      </c>
      <c r="N18" t="s">
        <v>12</v>
      </c>
      <c r="U18" s="29">
        <v>23</v>
      </c>
      <c r="V18" t="s">
        <v>31</v>
      </c>
      <c r="AE18" s="29">
        <v>22</v>
      </c>
      <c r="AF18" t="s">
        <v>54</v>
      </c>
      <c r="AN18" s="29">
        <v>27</v>
      </c>
      <c r="AO18" t="s">
        <v>74</v>
      </c>
      <c r="AY18" s="29">
        <v>24</v>
      </c>
      <c r="AZ18" t="s">
        <v>98</v>
      </c>
      <c r="BH18" s="29">
        <v>12.5</v>
      </c>
      <c r="BI18" t="s">
        <v>110</v>
      </c>
      <c r="BN18" s="29">
        <v>19.5</v>
      </c>
      <c r="BO18" t="s">
        <v>127</v>
      </c>
      <c r="BV18" s="29">
        <v>10</v>
      </c>
      <c r="BW18" t="s">
        <v>144</v>
      </c>
      <c r="CA18" s="26">
        <v>9</v>
      </c>
      <c r="CB18" s="27">
        <v>46</v>
      </c>
    </row>
    <row r="19" spans="1:80" ht="12.75">
      <c r="A19" s="32">
        <v>6</v>
      </c>
      <c r="B19" s="33">
        <v>65</v>
      </c>
      <c r="E19" s="29">
        <v>19.5</v>
      </c>
      <c r="F19" t="s">
        <v>181</v>
      </c>
      <c r="M19" s="29">
        <v>30</v>
      </c>
      <c r="N19" t="s">
        <v>8</v>
      </c>
      <c r="U19" s="29">
        <v>34</v>
      </c>
      <c r="V19" t="s">
        <v>32</v>
      </c>
      <c r="AE19" s="29">
        <v>38</v>
      </c>
      <c r="AF19" t="s">
        <v>55</v>
      </c>
      <c r="AN19" s="29">
        <v>21</v>
      </c>
      <c r="AO19" t="s">
        <v>75</v>
      </c>
      <c r="AY19" s="29">
        <v>20</v>
      </c>
      <c r="AZ19" t="s">
        <v>99</v>
      </c>
      <c r="BH19" s="29">
        <v>27</v>
      </c>
      <c r="BI19" t="s">
        <v>111</v>
      </c>
      <c r="BN19" s="29">
        <v>32</v>
      </c>
      <c r="BO19" t="s">
        <v>128</v>
      </c>
      <c r="BV19" s="29">
        <v>23</v>
      </c>
      <c r="BW19" t="s">
        <v>145</v>
      </c>
      <c r="CA19" s="32">
        <v>10</v>
      </c>
      <c r="CB19" s="33">
        <v>44</v>
      </c>
    </row>
    <row r="20" spans="1:80" ht="12.75">
      <c r="A20" s="26">
        <v>7</v>
      </c>
      <c r="B20" s="27">
        <v>50</v>
      </c>
      <c r="E20" s="29">
        <v>33</v>
      </c>
      <c r="F20" t="s">
        <v>182</v>
      </c>
      <c r="M20" s="29">
        <v>28</v>
      </c>
      <c r="N20" t="s">
        <v>9</v>
      </c>
      <c r="U20" s="29">
        <v>19.5</v>
      </c>
      <c r="V20" t="s">
        <v>33</v>
      </c>
      <c r="AE20" s="29">
        <v>20</v>
      </c>
      <c r="AF20" t="s">
        <v>56</v>
      </c>
      <c r="AN20" s="29">
        <v>17</v>
      </c>
      <c r="AO20" t="s">
        <v>76</v>
      </c>
      <c r="AY20" s="29">
        <v>16</v>
      </c>
      <c r="AZ20" t="s">
        <v>100</v>
      </c>
      <c r="BH20" s="29">
        <v>15.5</v>
      </c>
      <c r="BI20" t="s">
        <v>112</v>
      </c>
      <c r="BN20" s="29">
        <v>25</v>
      </c>
      <c r="BO20" t="s">
        <v>129</v>
      </c>
      <c r="BV20" s="29">
        <v>17</v>
      </c>
      <c r="BW20" t="s">
        <v>146</v>
      </c>
      <c r="CA20" s="26">
        <v>11</v>
      </c>
      <c r="CB20" s="27">
        <v>40</v>
      </c>
    </row>
    <row r="21" spans="1:80" ht="12.75">
      <c r="A21" s="26">
        <v>8</v>
      </c>
      <c r="B21" s="27">
        <v>48</v>
      </c>
      <c r="E21" s="44">
        <v>35</v>
      </c>
      <c r="F21" t="s">
        <v>183</v>
      </c>
      <c r="M21" s="29">
        <v>35</v>
      </c>
      <c r="N21" t="s">
        <v>10</v>
      </c>
      <c r="U21" s="29">
        <v>19</v>
      </c>
      <c r="V21" t="s">
        <v>34</v>
      </c>
      <c r="AE21" s="29">
        <v>15.5</v>
      </c>
      <c r="AF21" t="s">
        <v>57</v>
      </c>
      <c r="AN21" s="29">
        <v>15.5</v>
      </c>
      <c r="AO21" t="s">
        <v>77</v>
      </c>
      <c r="AY21" s="29">
        <v>17</v>
      </c>
      <c r="AZ21" t="s">
        <v>101</v>
      </c>
      <c r="BH21" s="29">
        <v>13.5</v>
      </c>
      <c r="BI21" t="s">
        <v>113</v>
      </c>
      <c r="BN21" s="29">
        <v>19</v>
      </c>
      <c r="BO21" t="s">
        <v>130</v>
      </c>
      <c r="BV21" s="29">
        <v>15</v>
      </c>
      <c r="BW21" t="s">
        <v>147</v>
      </c>
      <c r="CA21" s="26">
        <v>12</v>
      </c>
      <c r="CB21" s="27">
        <v>39</v>
      </c>
    </row>
    <row r="22" spans="1:80" ht="12.75">
      <c r="A22" s="26">
        <v>9</v>
      </c>
      <c r="B22" s="27">
        <v>46</v>
      </c>
      <c r="E22" s="44">
        <v>28</v>
      </c>
      <c r="F22" t="s">
        <v>184</v>
      </c>
      <c r="M22" s="29">
        <v>32</v>
      </c>
      <c r="N22" t="s">
        <v>200</v>
      </c>
      <c r="R22" s="35" t="s">
        <v>194</v>
      </c>
      <c r="S22" s="36"/>
      <c r="T22" s="37"/>
      <c r="U22" s="29">
        <v>18</v>
      </c>
      <c r="V22" t="s">
        <v>35</v>
      </c>
      <c r="AE22" s="29">
        <v>38</v>
      </c>
      <c r="AF22" t="s">
        <v>58</v>
      </c>
      <c r="AN22" s="29">
        <v>48</v>
      </c>
      <c r="AO22" t="s">
        <v>78</v>
      </c>
      <c r="AY22" s="29">
        <v>95</v>
      </c>
      <c r="AZ22" s="45" t="s">
        <v>154</v>
      </c>
      <c r="BH22" s="29">
        <v>48</v>
      </c>
      <c r="BI22" t="s">
        <v>114</v>
      </c>
      <c r="BN22" s="29">
        <v>10</v>
      </c>
      <c r="BO22" t="s">
        <v>131</v>
      </c>
      <c r="BV22" s="29">
        <v>29</v>
      </c>
      <c r="BW22" t="s">
        <v>148</v>
      </c>
      <c r="CA22" s="26">
        <v>13</v>
      </c>
      <c r="CB22" s="27">
        <v>38</v>
      </c>
    </row>
    <row r="23" spans="1:80" ht="13.5" thickBot="1">
      <c r="A23" s="32">
        <v>10</v>
      </c>
      <c r="B23" s="33">
        <v>44</v>
      </c>
      <c r="E23" s="44">
        <v>24</v>
      </c>
      <c r="F23" t="s">
        <v>185</v>
      </c>
      <c r="M23" s="29">
        <v>31</v>
      </c>
      <c r="N23" t="s">
        <v>13</v>
      </c>
      <c r="R23" s="38" t="s">
        <v>212</v>
      </c>
      <c r="S23" s="38" t="s">
        <v>210</v>
      </c>
      <c r="T23" s="15" t="s">
        <v>211</v>
      </c>
      <c r="U23" s="29">
        <v>37</v>
      </c>
      <c r="V23" t="s">
        <v>36</v>
      </c>
      <c r="AE23" s="29">
        <v>24</v>
      </c>
      <c r="AF23" t="s">
        <v>59</v>
      </c>
      <c r="AN23" s="29">
        <v>26</v>
      </c>
      <c r="AO23" t="s">
        <v>79</v>
      </c>
      <c r="AY23" s="29"/>
      <c r="BH23" s="29">
        <v>34</v>
      </c>
      <c r="BI23" t="s">
        <v>115</v>
      </c>
      <c r="BN23" s="29">
        <v>35</v>
      </c>
      <c r="BO23" t="s">
        <v>132</v>
      </c>
      <c r="BV23" s="29">
        <v>23</v>
      </c>
      <c r="BW23" t="s">
        <v>149</v>
      </c>
      <c r="CA23" s="26">
        <v>14</v>
      </c>
      <c r="CB23" s="27">
        <v>37</v>
      </c>
    </row>
    <row r="24" spans="1:80" ht="13.5" thickTop="1">
      <c r="A24" s="26">
        <v>11</v>
      </c>
      <c r="B24" s="27">
        <v>40</v>
      </c>
      <c r="E24" s="29">
        <v>27</v>
      </c>
      <c r="F24" s="41" t="s">
        <v>188</v>
      </c>
      <c r="M24" s="29">
        <v>27</v>
      </c>
      <c r="N24" t="s">
        <v>14</v>
      </c>
      <c r="R24" s="23">
        <f>SUM(S24+T24)</f>
        <v>119.7</v>
      </c>
      <c r="S24" s="23">
        <v>49</v>
      </c>
      <c r="T24" s="23">
        <v>70.7</v>
      </c>
      <c r="U24" s="29">
        <v>24</v>
      </c>
      <c r="V24" t="s">
        <v>37</v>
      </c>
      <c r="W24">
        <f>SUM(R24:T24)</f>
        <v>239.39999999999998</v>
      </c>
      <c r="AE24" s="29">
        <v>19</v>
      </c>
      <c r="AF24" t="s">
        <v>60</v>
      </c>
      <c r="AN24" s="29">
        <v>24</v>
      </c>
      <c r="AO24" t="s">
        <v>80</v>
      </c>
      <c r="AY24" s="22">
        <f>SUM(AY10:AY22)</f>
        <v>368.5</v>
      </c>
      <c r="AZ24" s="46" t="s">
        <v>168</v>
      </c>
      <c r="BA24" s="47" t="s">
        <v>220</v>
      </c>
      <c r="BB24" s="48"/>
      <c r="BC24" s="48"/>
      <c r="BD24" s="48"/>
      <c r="BE24" s="48"/>
      <c r="BF24" s="48"/>
      <c r="BH24" s="29">
        <v>28</v>
      </c>
      <c r="BI24" t="s">
        <v>116</v>
      </c>
      <c r="BN24" s="29">
        <v>32</v>
      </c>
      <c r="BO24" t="s">
        <v>133</v>
      </c>
      <c r="BV24" s="29">
        <v>16.5</v>
      </c>
      <c r="BW24" t="s">
        <v>150</v>
      </c>
      <c r="CA24" s="26">
        <v>15</v>
      </c>
      <c r="CB24" s="27">
        <v>36</v>
      </c>
    </row>
    <row r="25" spans="1:80" ht="12.75">
      <c r="A25" s="26">
        <v>12</v>
      </c>
      <c r="B25" s="27">
        <v>39</v>
      </c>
      <c r="E25" s="44">
        <v>18.5</v>
      </c>
      <c r="F25" t="s">
        <v>190</v>
      </c>
      <c r="M25" s="29">
        <v>31</v>
      </c>
      <c r="N25" t="s">
        <v>15</v>
      </c>
      <c r="U25" s="29">
        <v>18.5</v>
      </c>
      <c r="V25" t="s">
        <v>38</v>
      </c>
      <c r="AE25" s="29">
        <v>34</v>
      </c>
      <c r="AF25" t="s">
        <v>61</v>
      </c>
      <c r="AN25" s="29">
        <v>27</v>
      </c>
      <c r="AO25" t="s">
        <v>82</v>
      </c>
      <c r="AY25" s="22">
        <f>SUM((AY24/2))</f>
        <v>184.25</v>
      </c>
      <c r="AZ25" s="22" t="s">
        <v>166</v>
      </c>
      <c r="BA25" s="49" t="s">
        <v>169</v>
      </c>
      <c r="BB25" s="48"/>
      <c r="BC25" s="48"/>
      <c r="BD25" s="48"/>
      <c r="BE25" s="48"/>
      <c r="BF25" s="48"/>
      <c r="BH25" s="29">
        <v>23</v>
      </c>
      <c r="BI25" t="s">
        <v>117</v>
      </c>
      <c r="BN25" s="29">
        <v>26</v>
      </c>
      <c r="BO25" t="s">
        <v>134</v>
      </c>
      <c r="BV25" s="22">
        <f>SUM(BV13:BV24)</f>
        <v>218</v>
      </c>
      <c r="BW25" s="50" t="s">
        <v>168</v>
      </c>
      <c r="CA25" s="26">
        <v>16</v>
      </c>
      <c r="CB25" s="27">
        <v>35</v>
      </c>
    </row>
    <row r="26" spans="1:80" ht="12.75">
      <c r="A26" s="26">
        <v>13</v>
      </c>
      <c r="B26" s="27">
        <v>38</v>
      </c>
      <c r="E26" s="29">
        <v>15.5</v>
      </c>
      <c r="F26" t="s">
        <v>189</v>
      </c>
      <c r="J26">
        <f>SUM(K26:L26)</f>
        <v>90</v>
      </c>
      <c r="K26">
        <v>51.7</v>
      </c>
      <c r="L26">
        <v>38.3</v>
      </c>
      <c r="M26" s="29">
        <v>22</v>
      </c>
      <c r="N26" t="s">
        <v>16</v>
      </c>
      <c r="U26" s="29">
        <v>37</v>
      </c>
      <c r="V26" t="s">
        <v>39</v>
      </c>
      <c r="AE26" s="29">
        <v>22</v>
      </c>
      <c r="AF26" t="s">
        <v>62</v>
      </c>
      <c r="AN26" s="29">
        <v>15</v>
      </c>
      <c r="AO26" t="s">
        <v>81</v>
      </c>
      <c r="AY26" s="22">
        <f>SUM(AY25+AY24)</f>
        <v>552.75</v>
      </c>
      <c r="AZ26" s="22" t="s">
        <v>167</v>
      </c>
      <c r="BA26" s="49" t="s">
        <v>170</v>
      </c>
      <c r="BB26" s="48"/>
      <c r="BC26" s="48"/>
      <c r="BD26" s="48"/>
      <c r="BE26" s="48"/>
      <c r="BF26" s="48"/>
      <c r="BH26" s="51">
        <v>14.5</v>
      </c>
      <c r="BI26" t="s">
        <v>118</v>
      </c>
      <c r="BN26" s="51">
        <v>16</v>
      </c>
      <c r="BO26" t="s">
        <v>135</v>
      </c>
      <c r="BV26" s="22">
        <f>SUM(BV25/2)</f>
        <v>109</v>
      </c>
      <c r="BW26" s="22" t="s">
        <v>166</v>
      </c>
      <c r="CA26" s="26">
        <v>17</v>
      </c>
      <c r="CB26" s="27">
        <v>34</v>
      </c>
    </row>
    <row r="27" spans="1:80" ht="12.75">
      <c r="A27" s="26">
        <v>14</v>
      </c>
      <c r="B27" s="27">
        <v>37</v>
      </c>
      <c r="E27" s="29">
        <v>33</v>
      </c>
      <c r="F27" t="s">
        <v>20</v>
      </c>
      <c r="M27" s="29">
        <v>17.5</v>
      </c>
      <c r="N27" t="s">
        <v>17</v>
      </c>
      <c r="U27" s="29">
        <v>17.5</v>
      </c>
      <c r="V27" t="s">
        <v>40</v>
      </c>
      <c r="AE27" s="29">
        <v>18.5</v>
      </c>
      <c r="AF27" t="s">
        <v>63</v>
      </c>
      <c r="AN27" s="29">
        <v>14</v>
      </c>
      <c r="AO27" t="s">
        <v>83</v>
      </c>
      <c r="AY27" s="29"/>
      <c r="BH27" s="22">
        <f>SUM(BH13:BH26)</f>
        <v>335.5</v>
      </c>
      <c r="BI27" s="46" t="s">
        <v>168</v>
      </c>
      <c r="BN27" s="22">
        <f>SUM(BN13:BN26)</f>
        <v>333.5</v>
      </c>
      <c r="BO27" s="46" t="s">
        <v>168</v>
      </c>
      <c r="BP27" s="47" t="s">
        <v>220</v>
      </c>
      <c r="BQ27" s="48"/>
      <c r="BR27" s="48"/>
      <c r="BS27" s="48"/>
      <c r="BT27" s="48"/>
      <c r="BU27" s="48"/>
      <c r="BV27" s="22">
        <f>SUM(BV25:BV26)</f>
        <v>327</v>
      </c>
      <c r="BW27" s="22" t="s">
        <v>167</v>
      </c>
      <c r="CA27" s="26">
        <v>18</v>
      </c>
      <c r="CB27" s="27">
        <v>33</v>
      </c>
    </row>
    <row r="28" spans="1:80" ht="12.75">
      <c r="A28" s="26">
        <v>15</v>
      </c>
      <c r="B28" s="27">
        <v>36</v>
      </c>
      <c r="E28" s="29">
        <v>23</v>
      </c>
      <c r="F28" t="s">
        <v>21</v>
      </c>
      <c r="M28" s="29">
        <v>136</v>
      </c>
      <c r="N28" s="41" t="s">
        <v>18</v>
      </c>
      <c r="U28" s="29">
        <v>13</v>
      </c>
      <c r="V28" t="s">
        <v>41</v>
      </c>
      <c r="AE28" s="29">
        <v>9</v>
      </c>
      <c r="AF28" t="s">
        <v>64</v>
      </c>
      <c r="AN28" s="29">
        <v>10.5</v>
      </c>
      <c r="AO28" t="s">
        <v>84</v>
      </c>
      <c r="AY28" s="29"/>
      <c r="BH28" s="22">
        <f>SUM(BH27/2)</f>
        <v>167.75</v>
      </c>
      <c r="BI28" s="22" t="s">
        <v>166</v>
      </c>
      <c r="BN28" s="22">
        <f>SUM(BN27/2)</f>
        <v>166.75</v>
      </c>
      <c r="BO28" s="22" t="s">
        <v>166</v>
      </c>
      <c r="BP28" s="49" t="s">
        <v>169</v>
      </c>
      <c r="BQ28" s="48"/>
      <c r="BR28" s="48"/>
      <c r="BS28" s="48"/>
      <c r="BT28" s="48"/>
      <c r="BU28" s="48"/>
      <c r="BV28">
        <v>80</v>
      </c>
      <c r="BW28" t="s">
        <v>151</v>
      </c>
      <c r="CA28" s="26">
        <v>19</v>
      </c>
      <c r="CB28" s="27">
        <v>32</v>
      </c>
    </row>
    <row r="29" spans="1:80" ht="13.5" thickBot="1">
      <c r="A29" s="26">
        <v>16</v>
      </c>
      <c r="B29" s="27">
        <v>35</v>
      </c>
      <c r="E29" s="29">
        <v>100</v>
      </c>
      <c r="F29" s="41" t="s">
        <v>186</v>
      </c>
      <c r="M29" s="51">
        <v>100</v>
      </c>
      <c r="N29" s="41" t="s">
        <v>19</v>
      </c>
      <c r="U29" s="29">
        <v>10.5</v>
      </c>
      <c r="V29" t="s">
        <v>42</v>
      </c>
      <c r="AE29" s="29">
        <v>136</v>
      </c>
      <c r="AF29" t="s">
        <v>65</v>
      </c>
      <c r="AN29" s="29">
        <v>130</v>
      </c>
      <c r="AO29" t="s">
        <v>85</v>
      </c>
      <c r="AY29" s="29">
        <v>130</v>
      </c>
      <c r="AZ29" s="52" t="s">
        <v>102</v>
      </c>
      <c r="BH29" s="22">
        <f>SUM(BH27:BH28)</f>
        <v>503.25</v>
      </c>
      <c r="BI29" s="22" t="s">
        <v>167</v>
      </c>
      <c r="BK29" s="35" t="s">
        <v>194</v>
      </c>
      <c r="BL29" s="36"/>
      <c r="BM29" s="37"/>
      <c r="BN29" s="22">
        <f>SUM(BN27:BN28)</f>
        <v>500.25</v>
      </c>
      <c r="BO29" s="22" t="s">
        <v>167</v>
      </c>
      <c r="BP29" s="49" t="s">
        <v>170</v>
      </c>
      <c r="BQ29" s="48"/>
      <c r="BR29" s="48"/>
      <c r="BS29" s="48"/>
      <c r="BT29" s="48"/>
      <c r="BU29" s="48"/>
      <c r="BV29" s="53">
        <v>88</v>
      </c>
      <c r="BW29" s="53" t="s">
        <v>152</v>
      </c>
      <c r="CA29" s="26">
        <v>20</v>
      </c>
      <c r="CB29" s="27">
        <v>31</v>
      </c>
    </row>
    <row r="30" spans="1:80" ht="13.5" thickBot="1">
      <c r="A30" s="26">
        <v>17</v>
      </c>
      <c r="B30" s="27">
        <v>34</v>
      </c>
      <c r="E30" s="51">
        <v>136</v>
      </c>
      <c r="F30" s="41" t="s">
        <v>187</v>
      </c>
      <c r="M30" s="54">
        <f>SUM(M10:M29)</f>
        <v>699.5</v>
      </c>
      <c r="N30" s="55" t="s">
        <v>2</v>
      </c>
      <c r="U30" s="29">
        <v>100</v>
      </c>
      <c r="V30" s="41" t="s">
        <v>43</v>
      </c>
      <c r="AE30" s="51">
        <v>100</v>
      </c>
      <c r="AF30" t="s">
        <v>66</v>
      </c>
      <c r="AN30" s="51">
        <v>96</v>
      </c>
      <c r="AO30" t="s">
        <v>86</v>
      </c>
      <c r="AY30" s="51">
        <v>92</v>
      </c>
      <c r="AZ30" s="56" t="s">
        <v>103</v>
      </c>
      <c r="BK30" s="38" t="s">
        <v>212</v>
      </c>
      <c r="BL30" s="38" t="s">
        <v>210</v>
      </c>
      <c r="BM30" s="15" t="s">
        <v>211</v>
      </c>
      <c r="BV30" s="9">
        <f>SUM(BV27:BV29)</f>
        <v>495</v>
      </c>
      <c r="CA30" s="26">
        <v>21</v>
      </c>
      <c r="CB30" s="27">
        <v>30</v>
      </c>
    </row>
    <row r="31" spans="1:80" ht="12.75">
      <c r="A31" s="26">
        <v>18</v>
      </c>
      <c r="B31" s="27">
        <v>33</v>
      </c>
      <c r="N31">
        <f>SUM(M30/20)</f>
        <v>34.975</v>
      </c>
      <c r="U31" s="51">
        <v>92</v>
      </c>
      <c r="V31" s="41" t="s">
        <v>44</v>
      </c>
      <c r="AE31" s="9">
        <f>SUM(AE10:AE30)</f>
        <v>697.5</v>
      </c>
      <c r="AF31" s="57" t="s">
        <v>2</v>
      </c>
      <c r="AN31" s="9">
        <f>SUM(AN12:AN30)</f>
        <v>660</v>
      </c>
      <c r="AO31" s="57" t="s">
        <v>2</v>
      </c>
      <c r="AY31" s="9">
        <f>SUM(AY26:AY30)</f>
        <v>774.75</v>
      </c>
      <c r="AZ31" s="58" t="s">
        <v>2</v>
      </c>
      <c r="BK31" s="23">
        <f>SUM(BL31+BM31)</f>
        <v>123.5</v>
      </c>
      <c r="BL31" s="23">
        <v>49.5</v>
      </c>
      <c r="BM31" s="23">
        <v>74</v>
      </c>
      <c r="BW31">
        <f>SUM((BV30-BV26)/12)</f>
        <v>32.166666666666664</v>
      </c>
      <c r="CA31" s="26">
        <v>22</v>
      </c>
      <c r="CB31" s="27">
        <v>29</v>
      </c>
    </row>
    <row r="32" spans="1:80" ht="12.75">
      <c r="A32" s="26">
        <v>19</v>
      </c>
      <c r="B32" s="27">
        <v>32</v>
      </c>
      <c r="D32" s="55" t="s">
        <v>171</v>
      </c>
      <c r="E32" s="54">
        <f>SUM(E10:E30)</f>
        <v>708.5</v>
      </c>
      <c r="F32">
        <f>SUM(E32/21)</f>
        <v>33.73809523809524</v>
      </c>
      <c r="U32" s="9">
        <f>SUM(U10:U31)</f>
        <v>682.5</v>
      </c>
      <c r="V32" s="57" t="s">
        <v>2</v>
      </c>
      <c r="AF32">
        <f>SUM(AE31/21)</f>
        <v>33.214285714285715</v>
      </c>
      <c r="AO32">
        <f>SUM(AN31/19)</f>
        <v>34.73684210526316</v>
      </c>
      <c r="BN32">
        <v>92</v>
      </c>
      <c r="BO32" t="s">
        <v>136</v>
      </c>
      <c r="CA32" s="26">
        <v>23</v>
      </c>
      <c r="CB32" s="27">
        <v>28</v>
      </c>
    </row>
    <row r="33" spans="1:80" ht="13.5" thickBot="1">
      <c r="A33" s="26">
        <v>20</v>
      </c>
      <c r="B33" s="27">
        <v>31</v>
      </c>
      <c r="V33">
        <f>SUM(M30/22)</f>
        <v>31.795454545454547</v>
      </c>
      <c r="AZ33">
        <f>SUM((AY31-AY25)/13)</f>
        <v>45.42307692307692</v>
      </c>
      <c r="BH33">
        <v>88</v>
      </c>
      <c r="BI33" t="s">
        <v>119</v>
      </c>
      <c r="BN33" s="53">
        <v>92</v>
      </c>
      <c r="BO33" s="53" t="s">
        <v>137</v>
      </c>
      <c r="CA33" s="26">
        <v>24</v>
      </c>
      <c r="CB33" s="27">
        <v>27</v>
      </c>
    </row>
    <row r="34" spans="1:80" ht="13.5" thickBot="1">
      <c r="A34" s="26">
        <v>21</v>
      </c>
      <c r="B34" s="27">
        <v>30</v>
      </c>
      <c r="BH34" s="53">
        <v>96</v>
      </c>
      <c r="BI34" s="53" t="s">
        <v>120</v>
      </c>
      <c r="BL34">
        <v>48</v>
      </c>
      <c r="BM34">
        <v>71</v>
      </c>
      <c r="BN34" s="9">
        <f>SUM(BN29:BN33)</f>
        <v>684.25</v>
      </c>
      <c r="CA34" s="26">
        <v>25</v>
      </c>
      <c r="CB34" s="27">
        <v>26</v>
      </c>
    </row>
    <row r="35" spans="1:80" ht="12.75">
      <c r="A35" s="26">
        <v>22</v>
      </c>
      <c r="B35" s="27">
        <v>29</v>
      </c>
      <c r="BH35" s="9">
        <f>SUM(BH29:BH34)</f>
        <v>687.25</v>
      </c>
      <c r="BL35">
        <v>51</v>
      </c>
      <c r="BM35">
        <v>77</v>
      </c>
      <c r="BO35">
        <f>SUM((BN34-BN28)/14)</f>
        <v>36.964285714285715</v>
      </c>
      <c r="BW35" s="35" t="s">
        <v>194</v>
      </c>
      <c r="BX35" s="36"/>
      <c r="BY35" s="37"/>
      <c r="CA35" s="26">
        <v>26</v>
      </c>
      <c r="CB35" s="27">
        <v>25</v>
      </c>
    </row>
    <row r="36" spans="1:80" ht="13.5" thickBot="1">
      <c r="A36" s="26">
        <v>23</v>
      </c>
      <c r="B36" s="27">
        <v>28</v>
      </c>
      <c r="BI36">
        <f>SUM((BH35-BH28)/14)</f>
        <v>37.107142857142854</v>
      </c>
      <c r="BL36">
        <f>SUM(BL34:BL35)/2</f>
        <v>49.5</v>
      </c>
      <c r="BM36">
        <f>SUM(BM34:BM35)/2</f>
        <v>74</v>
      </c>
      <c r="BW36" s="38" t="s">
        <v>212</v>
      </c>
      <c r="BX36" s="38" t="s">
        <v>210</v>
      </c>
      <c r="BY36" s="15" t="s">
        <v>211</v>
      </c>
      <c r="CA36" s="26">
        <v>27</v>
      </c>
      <c r="CB36" s="27">
        <v>24</v>
      </c>
    </row>
    <row r="37" spans="1:80" ht="13.5" thickTop="1">
      <c r="A37" s="26">
        <v>24</v>
      </c>
      <c r="B37" s="27">
        <v>27</v>
      </c>
      <c r="BW37" s="23">
        <f>SUM(BX37+BY36:BY37)</f>
        <v>115</v>
      </c>
      <c r="BX37" s="23">
        <v>54.5</v>
      </c>
      <c r="BY37" s="23">
        <v>60.5</v>
      </c>
      <c r="CA37" s="26">
        <v>28</v>
      </c>
      <c r="CB37" s="27">
        <v>23</v>
      </c>
    </row>
    <row r="38" spans="1:80" ht="12.75">
      <c r="A38" s="26">
        <v>25</v>
      </c>
      <c r="B38" s="27">
        <v>26</v>
      </c>
      <c r="CA38" s="26">
        <v>29</v>
      </c>
      <c r="CB38" s="27">
        <v>22</v>
      </c>
    </row>
    <row r="39" spans="1:80" ht="12.75">
      <c r="A39" s="26">
        <v>26</v>
      </c>
      <c r="B39" s="27">
        <v>25</v>
      </c>
      <c r="CA39" s="32">
        <v>30</v>
      </c>
      <c r="CB39" s="33">
        <v>21</v>
      </c>
    </row>
    <row r="40" spans="1:80" ht="12.75">
      <c r="A40" s="26">
        <v>27</v>
      </c>
      <c r="B40" s="27">
        <v>24</v>
      </c>
      <c r="CA40" s="26">
        <v>31</v>
      </c>
      <c r="CB40" s="27">
        <v>20</v>
      </c>
    </row>
    <row r="41" spans="1:80" ht="12.75">
      <c r="A41" s="26">
        <v>28</v>
      </c>
      <c r="B41" s="27">
        <v>23</v>
      </c>
      <c r="CA41" s="26">
        <v>32</v>
      </c>
      <c r="CB41" s="27">
        <v>19.5</v>
      </c>
    </row>
    <row r="42" spans="1:80" ht="12.75">
      <c r="A42" s="26"/>
      <c r="B42" s="27"/>
      <c r="CA42" s="26"/>
      <c r="CB42" s="27"/>
    </row>
    <row r="43" spans="1:80" ht="12.75">
      <c r="A43" s="26"/>
      <c r="B43" s="27"/>
      <c r="CA43" s="26"/>
      <c r="CB43" s="27"/>
    </row>
    <row r="44" spans="1:80" ht="12.75">
      <c r="A44" s="26">
        <v>29</v>
      </c>
      <c r="B44" s="27">
        <v>22</v>
      </c>
      <c r="CA44" s="26">
        <v>33</v>
      </c>
      <c r="CB44" s="27">
        <v>19</v>
      </c>
    </row>
    <row r="45" spans="1:80" ht="12.75">
      <c r="A45" s="32">
        <v>30</v>
      </c>
      <c r="B45" s="33">
        <v>21</v>
      </c>
      <c r="CA45" s="26">
        <v>34</v>
      </c>
      <c r="CB45" s="27">
        <v>18.5</v>
      </c>
    </row>
    <row r="46" spans="1:80" ht="12.75">
      <c r="A46" s="26">
        <v>31</v>
      </c>
      <c r="B46" s="27">
        <v>20</v>
      </c>
      <c r="CA46" s="26">
        <v>35</v>
      </c>
      <c r="CB46" s="27">
        <v>18</v>
      </c>
    </row>
    <row r="47" spans="1:80" ht="12.75">
      <c r="A47" s="26">
        <v>32</v>
      </c>
      <c r="B47" s="27">
        <v>19.5</v>
      </c>
      <c r="CA47" s="26">
        <v>36</v>
      </c>
      <c r="CB47" s="27">
        <v>17.5</v>
      </c>
    </row>
    <row r="48" spans="1:80" ht="12.75">
      <c r="A48" s="26">
        <v>33</v>
      </c>
      <c r="B48" s="27">
        <v>19</v>
      </c>
      <c r="CA48" s="26">
        <v>37</v>
      </c>
      <c r="CB48" s="27">
        <v>17</v>
      </c>
    </row>
    <row r="49" spans="1:80" ht="12.75">
      <c r="A49" s="26">
        <v>34</v>
      </c>
      <c r="B49" s="27">
        <v>18.5</v>
      </c>
      <c r="CA49" s="26">
        <v>38</v>
      </c>
      <c r="CB49" s="27">
        <v>16.5</v>
      </c>
    </row>
    <row r="50" spans="1:80" ht="12.75">
      <c r="A50" s="26">
        <v>35</v>
      </c>
      <c r="B50" s="27">
        <v>18</v>
      </c>
      <c r="CA50" s="26">
        <v>39</v>
      </c>
      <c r="CB50" s="27">
        <v>16</v>
      </c>
    </row>
    <row r="51" spans="1:80" ht="12.75">
      <c r="A51" s="26">
        <v>36</v>
      </c>
      <c r="B51" s="27">
        <v>17.5</v>
      </c>
      <c r="CA51" s="26">
        <v>40</v>
      </c>
      <c r="CB51" s="27">
        <v>15.5</v>
      </c>
    </row>
    <row r="52" spans="1:80" ht="12.75">
      <c r="A52" s="26">
        <v>37</v>
      </c>
      <c r="B52" s="27">
        <v>17</v>
      </c>
      <c r="CA52" s="26">
        <v>41</v>
      </c>
      <c r="CB52" s="27">
        <v>15</v>
      </c>
    </row>
    <row r="53" spans="1:80" ht="12.75">
      <c r="A53" s="26"/>
      <c r="B53" s="27"/>
      <c r="CA53" s="26"/>
      <c r="CB53" s="27"/>
    </row>
    <row r="54" spans="1:80" ht="15">
      <c r="A54" s="26">
        <v>38</v>
      </c>
      <c r="B54" s="27">
        <v>16.5</v>
      </c>
      <c r="F54" s="59"/>
      <c r="CA54" s="26">
        <v>42</v>
      </c>
      <c r="CB54" s="27">
        <v>14.5</v>
      </c>
    </row>
    <row r="55" spans="1:80" ht="12.75">
      <c r="A55" s="26">
        <v>39</v>
      </c>
      <c r="B55" s="27">
        <v>16</v>
      </c>
      <c r="E55" s="9"/>
      <c r="CA55" s="26">
        <v>43</v>
      </c>
      <c r="CB55" s="27">
        <v>14</v>
      </c>
    </row>
    <row r="56" spans="1:80" ht="12.75">
      <c r="A56" s="26">
        <v>40</v>
      </c>
      <c r="B56" s="27">
        <v>15.5</v>
      </c>
      <c r="CA56" s="26">
        <v>44</v>
      </c>
      <c r="CB56" s="27">
        <v>13.5</v>
      </c>
    </row>
    <row r="57" spans="1:80" ht="12.75">
      <c r="A57" s="26">
        <v>41</v>
      </c>
      <c r="B57" s="27">
        <v>15</v>
      </c>
      <c r="CA57" s="26">
        <v>45</v>
      </c>
      <c r="CB57" s="27">
        <v>13</v>
      </c>
    </row>
    <row r="58" spans="1:80" ht="12.75">
      <c r="A58" s="26">
        <v>42</v>
      </c>
      <c r="B58" s="27">
        <v>14.5</v>
      </c>
      <c r="CA58" s="26">
        <v>46</v>
      </c>
      <c r="CB58" s="27">
        <v>12.5</v>
      </c>
    </row>
    <row r="59" spans="1:80" ht="12.75">
      <c r="A59" s="26">
        <v>43</v>
      </c>
      <c r="B59" s="27">
        <v>14</v>
      </c>
      <c r="CA59" s="26">
        <v>47</v>
      </c>
      <c r="CB59" s="27">
        <v>12</v>
      </c>
    </row>
    <row r="60" spans="1:80" ht="12.75">
      <c r="A60" s="26">
        <v>44</v>
      </c>
      <c r="B60" s="27">
        <v>13.5</v>
      </c>
      <c r="CA60" s="26">
        <v>48</v>
      </c>
      <c r="CB60" s="27">
        <v>11.5</v>
      </c>
    </row>
    <row r="61" spans="1:80" ht="12.75">
      <c r="A61" s="26">
        <v>45</v>
      </c>
      <c r="B61" s="27">
        <v>13</v>
      </c>
      <c r="CA61" s="26">
        <v>49</v>
      </c>
      <c r="CB61" s="27">
        <v>11</v>
      </c>
    </row>
    <row r="62" spans="1:80" ht="12.75">
      <c r="A62" s="26">
        <v>46</v>
      </c>
      <c r="B62" s="27">
        <v>12.5</v>
      </c>
      <c r="CA62" s="26">
        <v>50</v>
      </c>
      <c r="CB62" s="27">
        <v>10.5</v>
      </c>
    </row>
    <row r="63" spans="1:80" ht="12.75">
      <c r="A63" s="26">
        <v>47</v>
      </c>
      <c r="B63" s="27">
        <v>12</v>
      </c>
      <c r="CA63" s="26">
        <v>51</v>
      </c>
      <c r="CB63" s="27">
        <v>10</v>
      </c>
    </row>
    <row r="64" spans="1:80" ht="12.75">
      <c r="A64" s="26">
        <v>48</v>
      </c>
      <c r="B64" s="27">
        <v>11.5</v>
      </c>
      <c r="CA64" s="26">
        <v>52</v>
      </c>
      <c r="CB64" s="27">
        <v>9.5</v>
      </c>
    </row>
    <row r="65" spans="1:80" ht="12.75">
      <c r="A65" s="26">
        <v>49</v>
      </c>
      <c r="B65" s="27">
        <v>11</v>
      </c>
      <c r="CA65" s="26">
        <v>53</v>
      </c>
      <c r="CB65" s="27">
        <v>9</v>
      </c>
    </row>
    <row r="66" spans="1:80" ht="12.75">
      <c r="A66" s="26">
        <v>50</v>
      </c>
      <c r="B66" s="27">
        <v>10.5</v>
      </c>
      <c r="CA66" s="26">
        <v>54</v>
      </c>
      <c r="CB66" s="27">
        <v>8.5</v>
      </c>
    </row>
    <row r="67" spans="1:80" ht="12.75">
      <c r="A67" s="26">
        <v>51</v>
      </c>
      <c r="B67" s="27">
        <v>10</v>
      </c>
      <c r="CA67" s="26">
        <v>55</v>
      </c>
      <c r="CB67" s="27">
        <v>8</v>
      </c>
    </row>
    <row r="68" spans="1:80" ht="12.75">
      <c r="A68" s="26">
        <v>52</v>
      </c>
      <c r="B68" s="27">
        <v>9.5</v>
      </c>
      <c r="CA68" s="26">
        <v>56</v>
      </c>
      <c r="CB68" s="27">
        <v>7.5</v>
      </c>
    </row>
    <row r="69" spans="1:80" ht="12.75">
      <c r="A69" s="26">
        <v>53</v>
      </c>
      <c r="B69" s="27">
        <v>9</v>
      </c>
      <c r="J69" s="41" t="s">
        <v>165</v>
      </c>
      <c r="K69" s="41" t="s">
        <v>163</v>
      </c>
      <c r="L69" s="41" t="s">
        <v>162</v>
      </c>
      <c r="M69" s="41" t="s">
        <v>161</v>
      </c>
      <c r="N69" s="41" t="s">
        <v>160</v>
      </c>
      <c r="O69" s="41" t="s">
        <v>159</v>
      </c>
      <c r="P69" s="41" t="s">
        <v>158</v>
      </c>
      <c r="Q69" s="41" t="s">
        <v>157</v>
      </c>
      <c r="R69" s="41" t="s">
        <v>156</v>
      </c>
      <c r="S69" s="41" t="s">
        <v>155</v>
      </c>
      <c r="T69" s="41" t="s">
        <v>164</v>
      </c>
      <c r="CA69" s="26">
        <v>57</v>
      </c>
      <c r="CB69" s="27">
        <v>7</v>
      </c>
    </row>
    <row r="70" spans="1:80" ht="12.75">
      <c r="A70" s="26">
        <v>54</v>
      </c>
      <c r="B70" s="27">
        <v>8.5</v>
      </c>
      <c r="I70" s="42" t="s">
        <v>213</v>
      </c>
      <c r="J70" s="60" t="s">
        <v>217</v>
      </c>
      <c r="K70">
        <v>495</v>
      </c>
      <c r="L70">
        <v>684</v>
      </c>
      <c r="M70">
        <v>687.25</v>
      </c>
      <c r="N70">
        <v>774.5</v>
      </c>
      <c r="O70" s="61" t="s">
        <v>217</v>
      </c>
      <c r="P70">
        <v>660</v>
      </c>
      <c r="Q70">
        <v>697.5</v>
      </c>
      <c r="R70">
        <v>682.5</v>
      </c>
      <c r="S70">
        <v>699.5</v>
      </c>
      <c r="T70">
        <v>708.5</v>
      </c>
      <c r="CA70" s="26">
        <v>58</v>
      </c>
      <c r="CB70" s="27">
        <v>6.5</v>
      </c>
    </row>
    <row r="71" spans="1:80" ht="12.75">
      <c r="A71" s="26">
        <v>55</v>
      </c>
      <c r="B71" s="27">
        <v>8</v>
      </c>
      <c r="I71" s="42" t="s">
        <v>214</v>
      </c>
      <c r="J71">
        <v>0</v>
      </c>
      <c r="K71">
        <f>SUM((K75*K70)/100)</f>
        <v>569.25</v>
      </c>
      <c r="L71">
        <f>SUM((L75*L70)/100)</f>
        <v>786.6</v>
      </c>
      <c r="M71">
        <f>SUM((M75*M70)/100)</f>
        <v>848.75375</v>
      </c>
      <c r="N71">
        <f>SUM((N75*N70)/100)</f>
        <v>1130.77</v>
      </c>
      <c r="O71">
        <v>0</v>
      </c>
      <c r="P71">
        <f>SUM((P75*P70)/100)</f>
        <v>716.76</v>
      </c>
      <c r="Q71">
        <f>SUM((Q75*Q70)/100)</f>
        <v>795.15</v>
      </c>
      <c r="R71">
        <f>SUM((R75*R70)/100)</f>
        <v>716.625</v>
      </c>
      <c r="S71">
        <f>SUM((S75*S70)/100)</f>
        <v>837.3015</v>
      </c>
      <c r="T71">
        <f>SUM((T75*T70)/100)</f>
        <v>637.65</v>
      </c>
      <c r="CA71" s="26">
        <v>59</v>
      </c>
      <c r="CB71" s="27">
        <v>6</v>
      </c>
    </row>
    <row r="72" spans="1:80" ht="12.75">
      <c r="A72" s="26">
        <v>56</v>
      </c>
      <c r="B72" s="27">
        <v>7.5</v>
      </c>
      <c r="I72" s="62" t="s">
        <v>215</v>
      </c>
      <c r="K72">
        <f>SUM((K71/K74)*20)</f>
        <v>711.5625</v>
      </c>
      <c r="L72">
        <f>SUM((L71/L74)*20)</f>
        <v>842.7857142857142</v>
      </c>
      <c r="M72">
        <f>SUM((M71/M74)*20)</f>
        <v>909.3790178571428</v>
      </c>
      <c r="N72">
        <f>SUM((N71/N74)*20)</f>
        <v>1304.7346153846156</v>
      </c>
      <c r="O72">
        <v>0</v>
      </c>
      <c r="P72">
        <f>SUM((P71/P73)*20)</f>
        <v>754.4842105263158</v>
      </c>
      <c r="Q72">
        <f>SUM((Q71/Q73)*20)</f>
        <v>757.2857142857142</v>
      </c>
      <c r="R72">
        <f>SUM((R71/R73)*20)</f>
        <v>651.4772727272726</v>
      </c>
      <c r="S72">
        <f>SUM((S71/S73)*20)</f>
        <v>837.3015</v>
      </c>
      <c r="T72">
        <f>SUM((T71/T73)*20)</f>
        <v>607.2857142857142</v>
      </c>
      <c r="CA72" s="32">
        <v>60</v>
      </c>
      <c r="CB72" s="33">
        <v>5.5</v>
      </c>
    </row>
    <row r="73" spans="1:80" ht="12.75">
      <c r="A73" s="26">
        <v>57</v>
      </c>
      <c r="B73" s="27">
        <v>7</v>
      </c>
      <c r="J73" s="42" t="s">
        <v>221</v>
      </c>
      <c r="K73">
        <v>12</v>
      </c>
      <c r="L73">
        <v>14</v>
      </c>
      <c r="M73">
        <v>14</v>
      </c>
      <c r="N73">
        <v>13</v>
      </c>
      <c r="P73">
        <v>19</v>
      </c>
      <c r="Q73">
        <v>21</v>
      </c>
      <c r="R73">
        <v>22</v>
      </c>
      <c r="S73">
        <v>20</v>
      </c>
      <c r="T73">
        <v>21</v>
      </c>
      <c r="CA73" s="26">
        <v>61</v>
      </c>
      <c r="CB73" s="27">
        <v>5</v>
      </c>
    </row>
    <row r="74" spans="1:80" ht="12.75">
      <c r="A74" s="26">
        <v>58</v>
      </c>
      <c r="B74" s="27">
        <v>6.5</v>
      </c>
      <c r="J74" s="63" t="s">
        <v>216</v>
      </c>
      <c r="K74">
        <f>SUM(K73+K73/3)</f>
        <v>16</v>
      </c>
      <c r="L74">
        <f>SUM(L73+L73/3)</f>
        <v>18.666666666666668</v>
      </c>
      <c r="M74">
        <f>SUM(M73+M73/3)</f>
        <v>18.666666666666668</v>
      </c>
      <c r="N74">
        <f>SUM(N73+N73/3)</f>
        <v>17.333333333333332</v>
      </c>
      <c r="CA74" s="26">
        <v>62</v>
      </c>
      <c r="CB74" s="27">
        <v>4.9</v>
      </c>
    </row>
    <row r="75" spans="1:80" ht="12.75">
      <c r="A75" s="26">
        <v>59</v>
      </c>
      <c r="B75" s="27">
        <v>6</v>
      </c>
      <c r="J75" s="42" t="s">
        <v>222</v>
      </c>
      <c r="K75">
        <v>115</v>
      </c>
      <c r="L75">
        <v>115</v>
      </c>
      <c r="M75">
        <v>123.5</v>
      </c>
      <c r="N75">
        <v>146</v>
      </c>
      <c r="P75">
        <v>108.6</v>
      </c>
      <c r="Q75">
        <v>114</v>
      </c>
      <c r="R75">
        <v>105</v>
      </c>
      <c r="S75">
        <v>119.7</v>
      </c>
      <c r="T75">
        <v>90</v>
      </c>
      <c r="CA75" s="26">
        <v>63</v>
      </c>
      <c r="CB75" s="27">
        <v>4.8</v>
      </c>
    </row>
    <row r="76" spans="1:80" ht="12.75">
      <c r="A76" s="32">
        <v>60</v>
      </c>
      <c r="B76" s="33">
        <v>5.5</v>
      </c>
      <c r="CA76" s="26">
        <v>64</v>
      </c>
      <c r="CB76" s="27">
        <v>4.7</v>
      </c>
    </row>
    <row r="77" spans="1:80" ht="12.75">
      <c r="A77" s="26">
        <v>61</v>
      </c>
      <c r="B77" s="27">
        <v>5</v>
      </c>
      <c r="CA77" s="26">
        <v>65</v>
      </c>
      <c r="CB77" s="27">
        <v>4.6</v>
      </c>
    </row>
    <row r="78" spans="1:80" ht="12.75">
      <c r="A78" s="26">
        <v>62</v>
      </c>
      <c r="B78" s="27">
        <v>4.9</v>
      </c>
      <c r="CA78" s="26">
        <v>66</v>
      </c>
      <c r="CB78" s="27">
        <v>4.5</v>
      </c>
    </row>
    <row r="79" spans="1:80" ht="12.75">
      <c r="A79" s="26">
        <v>63</v>
      </c>
      <c r="B79" s="27">
        <v>4.8</v>
      </c>
      <c r="CA79" s="26">
        <v>67</v>
      </c>
      <c r="CB79" s="27">
        <v>4.4</v>
      </c>
    </row>
    <row r="80" spans="1:80" ht="12.75">
      <c r="A80" s="26">
        <v>64</v>
      </c>
      <c r="B80" s="27">
        <v>4.7</v>
      </c>
      <c r="CA80" s="26">
        <v>68</v>
      </c>
      <c r="CB80" s="27">
        <v>4.3</v>
      </c>
    </row>
    <row r="81" spans="1:80" ht="12.75">
      <c r="A81" s="26">
        <v>65</v>
      </c>
      <c r="B81" s="27">
        <v>4.6</v>
      </c>
      <c r="CA81" s="26">
        <v>69</v>
      </c>
      <c r="CB81" s="27">
        <v>4.2</v>
      </c>
    </row>
    <row r="82" spans="1:80" ht="12.75">
      <c r="A82" s="26">
        <v>66</v>
      </c>
      <c r="B82" s="27">
        <v>4.5</v>
      </c>
      <c r="CA82" s="26">
        <v>70</v>
      </c>
      <c r="CB82" s="27">
        <v>4.1</v>
      </c>
    </row>
    <row r="83" spans="1:80" ht="12.75">
      <c r="A83" s="26">
        <v>67</v>
      </c>
      <c r="B83" s="27">
        <v>4.4</v>
      </c>
      <c r="CA83" s="26">
        <v>71</v>
      </c>
      <c r="CB83" s="27">
        <v>4</v>
      </c>
    </row>
    <row r="84" spans="1:80" ht="12.75">
      <c r="A84" s="26">
        <v>68</v>
      </c>
      <c r="B84" s="27">
        <v>4.3</v>
      </c>
      <c r="CA84" s="26">
        <v>72</v>
      </c>
      <c r="CB84" s="27">
        <v>3.89999999999999</v>
      </c>
    </row>
    <row r="85" spans="1:80" ht="12.75">
      <c r="A85" s="26">
        <v>69</v>
      </c>
      <c r="B85" s="27">
        <v>4.2</v>
      </c>
      <c r="CA85" s="26">
        <v>73</v>
      </c>
      <c r="CB85" s="27">
        <v>3.79999999999999</v>
      </c>
    </row>
    <row r="86" spans="1:80" ht="12.75">
      <c r="A86" s="26">
        <v>70</v>
      </c>
      <c r="B86" s="27">
        <v>4.1</v>
      </c>
      <c r="CA86" s="26">
        <v>74</v>
      </c>
      <c r="CB86" s="27">
        <v>3.69999999999999</v>
      </c>
    </row>
    <row r="87" spans="1:80" ht="12.75">
      <c r="A87" s="26">
        <v>71</v>
      </c>
      <c r="B87" s="27">
        <v>4</v>
      </c>
      <c r="CA87" s="26">
        <v>75</v>
      </c>
      <c r="CB87" s="27">
        <v>3.59999999999999</v>
      </c>
    </row>
    <row r="88" spans="1:80" ht="12.75">
      <c r="A88" s="26">
        <v>72</v>
      </c>
      <c r="B88" s="27">
        <v>3.89999999999999</v>
      </c>
      <c r="CA88" s="26">
        <v>76</v>
      </c>
      <c r="CB88" s="27">
        <v>3.49999999999999</v>
      </c>
    </row>
    <row r="89" spans="1:80" ht="12.75">
      <c r="A89" s="26">
        <v>73</v>
      </c>
      <c r="B89" s="27">
        <v>3.79999999999999</v>
      </c>
      <c r="CA89" s="26">
        <v>77</v>
      </c>
      <c r="CB89" s="27">
        <v>3.39999999999999</v>
      </c>
    </row>
    <row r="90" spans="1:80" ht="12.75">
      <c r="A90" s="26">
        <v>74</v>
      </c>
      <c r="B90" s="27">
        <v>3.69999999999999</v>
      </c>
      <c r="CA90" s="26">
        <v>78</v>
      </c>
      <c r="CB90" s="27">
        <v>3.29999999999999</v>
      </c>
    </row>
    <row r="91" spans="1:80" ht="12.75">
      <c r="A91" s="26">
        <v>75</v>
      </c>
      <c r="B91" s="27">
        <v>3.59999999999999</v>
      </c>
      <c r="CA91" s="26">
        <v>79</v>
      </c>
      <c r="CB91" s="27">
        <v>3.19999999999999</v>
      </c>
    </row>
    <row r="92" spans="1:80" ht="12.75">
      <c r="A92" s="26">
        <v>76</v>
      </c>
      <c r="B92" s="27">
        <v>3.49999999999999</v>
      </c>
      <c r="CA92" s="26">
        <v>80</v>
      </c>
      <c r="CB92" s="27">
        <v>3.09999999999999</v>
      </c>
    </row>
    <row r="93" spans="1:80" ht="12.75">
      <c r="A93" s="26">
        <v>77</v>
      </c>
      <c r="B93" s="27">
        <v>3.39999999999999</v>
      </c>
      <c r="CA93" s="26">
        <v>81</v>
      </c>
      <c r="CB93" s="27">
        <v>2.99999999999999</v>
      </c>
    </row>
    <row r="94" spans="1:80" ht="12.75">
      <c r="A94" s="26">
        <v>78</v>
      </c>
      <c r="B94" s="27">
        <v>3.29999999999999</v>
      </c>
      <c r="CA94" s="26">
        <v>82</v>
      </c>
      <c r="CB94" s="27">
        <v>2.89999999999999</v>
      </c>
    </row>
    <row r="95" spans="1:80" ht="12.75">
      <c r="A95" s="26">
        <v>79</v>
      </c>
      <c r="B95" s="27">
        <v>3.19999999999999</v>
      </c>
      <c r="CA95" s="26">
        <v>83</v>
      </c>
      <c r="CB95" s="27">
        <v>2.79999999999999</v>
      </c>
    </row>
    <row r="96" spans="1:80" ht="12.75">
      <c r="A96" s="26">
        <v>80</v>
      </c>
      <c r="B96" s="27">
        <v>3.09999999999999</v>
      </c>
      <c r="CA96" s="26">
        <v>84</v>
      </c>
      <c r="CB96" s="27">
        <v>2.69999999999999</v>
      </c>
    </row>
    <row r="97" spans="1:80" ht="12.75">
      <c r="A97" s="26">
        <v>81</v>
      </c>
      <c r="B97" s="27">
        <v>2.99999999999999</v>
      </c>
      <c r="CA97" s="26">
        <v>85</v>
      </c>
      <c r="CB97" s="27">
        <v>2.59999999999999</v>
      </c>
    </row>
    <row r="98" spans="1:80" ht="12.75">
      <c r="A98" s="26">
        <v>82</v>
      </c>
      <c r="B98" s="27">
        <v>2.89999999999999</v>
      </c>
      <c r="CA98" s="26">
        <v>86</v>
      </c>
      <c r="CB98" s="27">
        <v>2.49999999999999</v>
      </c>
    </row>
    <row r="99" spans="1:80" ht="12.75">
      <c r="A99" s="26">
        <v>83</v>
      </c>
      <c r="B99" s="27">
        <v>2.79999999999999</v>
      </c>
      <c r="CA99" s="26">
        <v>87</v>
      </c>
      <c r="CB99" s="27">
        <v>2.39999999999999</v>
      </c>
    </row>
    <row r="100" spans="1:80" ht="12.75">
      <c r="A100" s="26">
        <v>84</v>
      </c>
      <c r="B100" s="27">
        <v>2.69999999999999</v>
      </c>
      <c r="CA100" s="26">
        <v>88</v>
      </c>
      <c r="CB100" s="27">
        <v>2.29999999999999</v>
      </c>
    </row>
    <row r="101" spans="1:80" ht="12.75">
      <c r="A101" s="26">
        <v>85</v>
      </c>
      <c r="B101" s="27">
        <v>2.59999999999999</v>
      </c>
      <c r="CA101" s="26">
        <v>89</v>
      </c>
      <c r="CB101" s="27">
        <v>2.19999999999999</v>
      </c>
    </row>
    <row r="102" spans="1:80" ht="12.75">
      <c r="A102" s="26">
        <v>86</v>
      </c>
      <c r="B102" s="27">
        <v>2.49999999999999</v>
      </c>
      <c r="CA102" s="26">
        <v>90</v>
      </c>
      <c r="CB102" s="27">
        <v>2.09999999999999</v>
      </c>
    </row>
    <row r="103" spans="1:80" ht="12.75">
      <c r="A103" s="26">
        <v>87</v>
      </c>
      <c r="B103" s="27">
        <v>2.39999999999999</v>
      </c>
      <c r="CA103" s="26">
        <v>91</v>
      </c>
      <c r="CB103" s="27">
        <v>1.99999999999999</v>
      </c>
    </row>
    <row r="104" spans="1:80" ht="12.75">
      <c r="A104" s="26">
        <v>88</v>
      </c>
      <c r="B104" s="27">
        <v>2.29999999999999</v>
      </c>
      <c r="CA104" s="26">
        <v>92</v>
      </c>
      <c r="CB104" s="27">
        <v>1.89999999999999</v>
      </c>
    </row>
    <row r="105" spans="1:2" ht="12.75">
      <c r="A105" s="26">
        <v>89</v>
      </c>
      <c r="B105" s="27">
        <v>2.19999999999999</v>
      </c>
    </row>
    <row r="106" spans="1:2" ht="12.75">
      <c r="A106" s="26">
        <v>90</v>
      </c>
      <c r="B106" s="27">
        <v>2.09999999999999</v>
      </c>
    </row>
    <row r="107" spans="1:2" ht="12.75">
      <c r="A107" s="26">
        <v>91</v>
      </c>
      <c r="B107" s="27">
        <v>1.99999999999999</v>
      </c>
    </row>
    <row r="108" spans="1:2" ht="12.75">
      <c r="A108" s="26">
        <v>92</v>
      </c>
      <c r="B108" s="27">
        <v>1.89999999999999</v>
      </c>
    </row>
    <row r="109" spans="1:2" ht="12.75">
      <c r="A109" s="26">
        <v>93</v>
      </c>
      <c r="B109" s="27">
        <v>1.79999999999999</v>
      </c>
    </row>
    <row r="110" spans="1:2" ht="12.75">
      <c r="A110" s="26">
        <v>94</v>
      </c>
      <c r="B110" s="27">
        <v>1.69999999999999</v>
      </c>
    </row>
    <row r="111" spans="1:2" ht="12.75">
      <c r="A111" s="26">
        <v>95</v>
      </c>
      <c r="B111" s="27">
        <v>1.59999999999999</v>
      </c>
    </row>
    <row r="112" spans="1:2" ht="12.75">
      <c r="A112" s="26">
        <v>96</v>
      </c>
      <c r="B112" s="27">
        <v>1.49999999999999</v>
      </c>
    </row>
    <row r="113" spans="1:2" ht="12.75">
      <c r="A113" s="26">
        <v>97</v>
      </c>
      <c r="B113" s="27">
        <v>1.39999999999999</v>
      </c>
    </row>
    <row r="114" spans="1:2" ht="12.75">
      <c r="A114" s="26">
        <v>98</v>
      </c>
      <c r="B114" s="27">
        <v>1.29999999999999</v>
      </c>
    </row>
    <row r="115" spans="1:2" ht="12.75">
      <c r="A115" s="26">
        <v>99</v>
      </c>
      <c r="B115" s="27">
        <v>1.19999999999999</v>
      </c>
    </row>
    <row r="116" spans="1:2" ht="12.75">
      <c r="A116" s="26">
        <v>100</v>
      </c>
      <c r="B116" s="27">
        <v>1.09999999999999</v>
      </c>
    </row>
    <row r="117" spans="1:2" ht="12.75">
      <c r="A117" s="26">
        <v>101</v>
      </c>
      <c r="B117" s="27">
        <v>0.99999999999999</v>
      </c>
    </row>
    <row r="118" spans="1:2" ht="12.75">
      <c r="A118" s="26">
        <v>102</v>
      </c>
      <c r="B118" s="27">
        <v>0.89999999999999</v>
      </c>
    </row>
    <row r="119" spans="1:2" ht="12.75">
      <c r="A119" s="26">
        <v>103</v>
      </c>
      <c r="B119" s="27">
        <v>0.79999999999999</v>
      </c>
    </row>
    <row r="120" spans="1:2" ht="12.75">
      <c r="A120" s="26">
        <v>104</v>
      </c>
      <c r="B120" s="27">
        <v>0.69999999999999</v>
      </c>
    </row>
    <row r="121" spans="1:2" ht="12.75">
      <c r="A121" s="26">
        <v>105</v>
      </c>
      <c r="B121" s="27">
        <v>0.59999999999999</v>
      </c>
    </row>
    <row r="122" spans="1:2" ht="12.75">
      <c r="A122" s="26">
        <v>106</v>
      </c>
      <c r="B122" s="27">
        <v>0.49999999999999</v>
      </c>
    </row>
    <row r="123" spans="1:2" ht="12.75">
      <c r="A123" s="26">
        <v>107</v>
      </c>
      <c r="B123" s="27">
        <v>0.39999999999999</v>
      </c>
    </row>
    <row r="124" spans="1:2" ht="12.75">
      <c r="A124" s="26">
        <v>108</v>
      </c>
      <c r="B124" s="27">
        <v>0.29999999999999</v>
      </c>
    </row>
    <row r="125" spans="1:2" ht="12.75">
      <c r="A125" s="32">
        <v>109</v>
      </c>
      <c r="B125" s="33">
        <v>0.19999999999999</v>
      </c>
    </row>
    <row r="126" spans="1:2" ht="12.75">
      <c r="A126" s="26">
        <v>110</v>
      </c>
      <c r="B126" s="27">
        <v>0.0999999999999899</v>
      </c>
    </row>
    <row r="127" spans="1:2" ht="12.75">
      <c r="A127" s="26">
        <v>111</v>
      </c>
      <c r="B127" s="27">
        <v>0.1</v>
      </c>
    </row>
    <row r="128" spans="1:2" ht="12.75">
      <c r="A128" s="26">
        <v>112</v>
      </c>
      <c r="B128" s="27">
        <v>0.1</v>
      </c>
    </row>
    <row r="129" spans="1:2" ht="12.75">
      <c r="A129" s="26">
        <v>113</v>
      </c>
      <c r="B129" s="27">
        <v>0.1</v>
      </c>
    </row>
    <row r="130" spans="1:2" ht="12.75">
      <c r="A130" s="26">
        <v>114</v>
      </c>
      <c r="B130" s="27">
        <v>0.1</v>
      </c>
    </row>
    <row r="131" spans="1:2" ht="12.75">
      <c r="A131" s="64"/>
      <c r="B131" s="65"/>
    </row>
    <row r="132" spans="1:2" ht="12.75">
      <c r="A132" s="64"/>
      <c r="B132" s="65"/>
    </row>
    <row r="133" spans="1:2" ht="12.75">
      <c r="A133" s="66"/>
      <c r="B133" s="67"/>
    </row>
  </sheetData>
  <hyperlinks>
    <hyperlink ref="V9" r:id="rId1" display="http://www.orienteering.org/i3/index.php?/iof2006/results/ski_orienteering/world_ski_orienteering_championships/ski_woc_2005_fin"/>
    <hyperlink ref="AF9" r:id="rId2" display="http://www.orienteering.org/i3/index.php?/iof2006/results/ski_orienteering/world_ski_orienteering_championships/ski_woc_2004_swe"/>
    <hyperlink ref="AO11" r:id="rId3" display="http://www.orienteering.org/i3/index.php?/iof2006/results/ski_orienteering/world_ski_orienteering_championships/ski_woc_2002_bul"/>
    <hyperlink ref="BI12" r:id="rId4" display="http://www.orienteering.org/i3/index.php?/iof2006/results/ski_orienteering/world_ski_orienteering_championships/ski_woc_1996_nor"/>
    <hyperlink ref="AZ9" r:id="rId5" display="http://www.orienteering.org/i3/index.php?/iof2006/results/ski_orienteering/world_ski_orienteering_championships/ski_woc_1998_aut"/>
    <hyperlink ref="AV11" r:id="rId6" display="http://www.orienteering.org/i3/index.php?/iof2006/results/ski_orienteering/world_ski_orienteering_championships/ski_woc_2000_rus"/>
    <hyperlink ref="BO12" r:id="rId7" display="http://www.orienteering.org/i3/index.php?/iof2006/results/ski_orienteering/world_ski_orienteering_championships/ski_woc_1994_ita"/>
    <hyperlink ref="BW12" r:id="rId8" display="http://www.orienteering.org/i3/index.php?/iof2006/results/ski_orienteering/world_ski_orienteering_championships/ski_woc_1992_fra"/>
    <hyperlink ref="CD12" r:id="rId9" display="http://www.orienteering.org/i3/index.php?/iof2006/results/ski_orienteering/world_ski_orienteering_championships/ski_woc_1990_swe"/>
    <hyperlink ref="N8" r:id="rId10" display="http://www.orienteering.org/i3/index.php?/iof2006/results/ski_orienteering/world_ski_orienteering_championships/ski_woc_2007_rus"/>
  </hyperlinks>
  <printOptions/>
  <pageMargins left="0.75" right="0.75" top="1" bottom="1" header="0.5" footer="0.5"/>
  <pageSetup orientation="portrait" paperSize="9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Vytenis</cp:lastModifiedBy>
  <dcterms:created xsi:type="dcterms:W3CDTF">1996-10-14T23:33:28Z</dcterms:created>
  <dcterms:modified xsi:type="dcterms:W3CDTF">2009-04-08T17:39:40Z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